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Gauge R&amp;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%"/>
  </numFmts>
  <fonts count="14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B0B3B"/>
      <sz val="10"/>
    </font>
    <font>
      <name val="Fira Sans"/>
      <b val="1"/>
      <color rgb="00000066"/>
      <sz val="10"/>
    </font>
    <font>
      <name val="Fira Sans"/>
      <b val="1"/>
      <color rgb="00000066"/>
      <sz val="12"/>
    </font>
  </fonts>
  <fills count="10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  <fill>
      <patternFill patternType="solid">
        <fgColor rgb="00D9E0EA"/>
      </patternFill>
    </fill>
  </fills>
  <borders count="8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  <border>
      <left/>
      <right/>
      <top style="thin">
        <color rgb="0000BFF0"/>
      </top>
      <bottom/>
      <diagonal/>
    </border>
    <border>
      <left/>
      <right style="thin">
        <color rgb="0000BFF0"/>
      </right>
      <top style="thin">
        <color rgb="0000BFF0"/>
      </top>
      <bottom/>
      <diagonal/>
    </border>
    <border>
      <left/>
      <right/>
      <top style="thin">
        <color rgb="0000BFF0"/>
      </top>
      <bottom style="thin">
        <color rgb="0000BFF0"/>
      </bottom>
      <diagonal/>
    </border>
    <border>
      <left/>
      <right style="thin">
        <color rgb="0000BFF0"/>
      </right>
      <top style="thin">
        <color rgb="0000BFF0"/>
      </top>
      <bottom style="thin">
        <color rgb="0000BFF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7" fillId="6" borderId="2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7" pivotButton="0" quotePrefix="0" xfId="0"/>
    <xf numFmtId="2" fontId="7" fillId="6" borderId="2" applyAlignment="1" pivotButton="0" quotePrefix="0" xfId="0">
      <alignment horizontal="center" vertical="center"/>
    </xf>
    <xf numFmtId="0" fontId="6" fillId="8" borderId="3" applyAlignment="1" pivotButton="0" quotePrefix="0" xfId="0">
      <alignment horizontal="center" vertical="center" wrapText="1"/>
    </xf>
    <xf numFmtId="0" fontId="11" fillId="6" borderId="2" applyAlignment="1" pivotButton="0" quotePrefix="0" xfId="0">
      <alignment horizontal="center" vertical="center"/>
    </xf>
    <xf numFmtId="0" fontId="0" fillId="6" borderId="2" pivotButton="0" quotePrefix="0" xfId="0"/>
    <xf numFmtId="0" fontId="6" fillId="5" borderId="3" applyAlignment="1" pivotButton="0" quotePrefix="0" xfId="0">
      <alignment horizontal="center" vertical="center" wrapText="1"/>
    </xf>
    <xf numFmtId="0" fontId="5" fillId="9" borderId="3" applyAlignment="1" pivotButton="0" quotePrefix="0" xfId="0">
      <alignment horizontal="center" vertical="center"/>
    </xf>
    <xf numFmtId="2" fontId="5" fillId="7" borderId="3" applyAlignment="1" pivotButton="0" quotePrefix="0" xfId="0">
      <alignment horizontal="center" vertical="center"/>
    </xf>
    <xf numFmtId="164" fontId="12" fillId="7" borderId="3" applyAlignment="1" pivotButton="0" quotePrefix="0" xfId="0">
      <alignment horizontal="center" vertical="center"/>
    </xf>
    <xf numFmtId="1" fontId="5" fillId="7" borderId="3" applyAlignment="1" pivotButton="0" quotePrefix="0" xfId="0">
      <alignment horizontal="center" vertical="center"/>
    </xf>
    <xf numFmtId="0" fontId="5" fillId="7" borderId="3" applyAlignment="1" pivotButton="0" quotePrefix="0" xfId="0">
      <alignment horizontal="left" vertical="center"/>
    </xf>
    <xf numFmtId="0" fontId="0" fillId="7" borderId="3" pivotButton="0" quotePrefix="0" xfId="0"/>
    <xf numFmtId="165" fontId="5" fillId="7" borderId="3" applyAlignment="1" pivotButton="0" quotePrefix="0" xfId="0">
      <alignment horizontal="center" vertical="center"/>
    </xf>
    <xf numFmtId="164" fontId="5" fillId="7" borderId="3" applyAlignment="1" pivotButton="0" quotePrefix="0" xfId="0">
      <alignment horizontal="center" vertical="center"/>
    </xf>
    <xf numFmtId="166" fontId="5" fillId="7" borderId="3" applyAlignment="1" pivotButton="0" quotePrefix="0" xfId="0">
      <alignment horizontal="center" vertical="center"/>
    </xf>
    <xf numFmtId="0" fontId="12" fillId="7" borderId="3" applyAlignment="1" pivotButton="0" quotePrefix="0" xfId="0">
      <alignment horizontal="left" vertical="center"/>
    </xf>
    <xf numFmtId="165" fontId="12" fillId="7" borderId="3" applyAlignment="1" pivotButton="0" quotePrefix="0" xfId="0">
      <alignment horizontal="center" vertical="center"/>
    </xf>
    <xf numFmtId="166" fontId="13" fillId="7" borderId="3" applyAlignment="1" pivotButton="0" quotePrefix="0" xfId="0">
      <alignment horizontal="center" vertical="center"/>
    </xf>
    <xf numFmtId="166" fontId="12" fillId="7" borderId="3" applyAlignment="1" pivotButton="0" quotePrefix="0" xfId="0">
      <alignment horizontal="center" vertical="center"/>
    </xf>
    <xf numFmtId="1" fontId="13" fillId="7" borderId="3" applyAlignment="1" pivotButton="0" quotePrefix="0" xfId="0">
      <alignment horizontal="center" vertical="center"/>
    </xf>
    <xf numFmtId="0" fontId="12" fillId="7" borderId="3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Fira Sans"/>
        <b val="1"/>
        <color rgb="00FFFFFF"/>
      </font>
      <fill>
        <patternFill patternType="solid">
          <fgColor rgb="0010A137"/>
        </patternFill>
      </fill>
    </dxf>
    <dxf>
      <font>
        <name val="Fira Sans"/>
        <b val="1"/>
        <color rgb="00FFFFFF"/>
      </font>
      <fill>
        <patternFill patternType="solid">
          <fgColor rgb="00F59C25"/>
        </patternFill>
      </fill>
    </dxf>
    <dxf>
      <font>
        <name val="Fira Sans"/>
        <b val="1"/>
        <color rgb="00FFFFFF"/>
      </font>
      <fill>
        <patternFill patternType="solid">
          <fgColor rgb="00FF24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Streuungskomponenten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'Gauge R&amp;R'!O23</f>
            </strRef>
          </tx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'Gauge R&amp;R'!$J$24:$J$27</f>
            </numRef>
          </cat>
          <val>
            <numRef>
              <f>'Gauge R&amp;R'!$O$24:$O$27</f>
            </numRef>
          </val>
        </ser>
        <ser>
          <idx val="1"/>
          <order val="1"/>
          <tx>
            <strRef>
              <f>'Gauge R&amp;R'!P23</f>
            </strRef>
          </tx>
          <spPr>
            <a:solidFill xmlns:a="http://schemas.openxmlformats.org/drawingml/2006/main">
              <a:srgbClr val="00BFF0"/>
            </a:solidFill>
            <a:ln xmlns:a="http://schemas.openxmlformats.org/drawingml/2006/main">
              <a:prstDash val="solid"/>
            </a:ln>
          </spPr>
          <cat>
            <numRef>
              <f>'Gauge R&amp;R'!$J$24:$J$27</f>
            </numRef>
          </cat>
          <val>
            <numRef>
              <f>'Gauge R&amp;R'!$P$24:$P$27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Teile-Mittelwerte je Prüfer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'Gauge R&amp;R'!$C$8</f>
            </strRef>
          </tx>
          <spPr>
            <a:ln xmlns:a="http://schemas.openxmlformats.org/drawingml/2006/main" w="19000">
              <a:solidFill>
                <a:srgbClr val="000066"/>
              </a:solidFill>
              <a:prstDash val="solid"/>
            </a:ln>
          </spPr>
          <marker>
            <symbol val="circle"/>
            <spPr>
              <a:solidFill xmlns:a="http://schemas.openxmlformats.org/drawingml/2006/main">
                <a:srgbClr val="000066"/>
              </a:solidFill>
              <a:ln xmlns:a="http://schemas.openxmlformats.org/drawingml/2006/main">
                <a:solidFill>
                  <a:srgbClr val="000066"/>
                </a:solidFill>
                <a:prstDash val="solid"/>
              </a:ln>
            </spPr>
          </marker>
          <cat>
            <numRef>
              <f>'Gauge R&amp;R'!$B$10:$B$19</f>
            </numRef>
          </cat>
          <val>
            <numRef>
              <f>'Gauge R&amp;R'!$F$10:$F$19</f>
            </numRef>
          </val>
          <smooth val="0"/>
        </ser>
        <ser>
          <idx val="1"/>
          <order val="1"/>
          <tx>
            <strRef>
              <f>'Gauge R&amp;R'!$H$8</f>
            </strRef>
          </tx>
          <spPr>
            <a:ln xmlns:a="http://schemas.openxmlformats.org/drawingml/2006/main" w="19000">
              <a:solidFill>
                <a:srgbClr val="00BFF0"/>
              </a:solidFill>
              <a:prstDash val="solid"/>
            </a:ln>
          </spPr>
          <marker>
            <symbol val="circle"/>
            <spPr>
              <a:solidFill xmlns:a="http://schemas.openxmlformats.org/drawingml/2006/main">
                <a:srgbClr val="00BFF0"/>
              </a:solidFill>
              <a:ln xmlns:a="http://schemas.openxmlformats.org/drawingml/2006/main">
                <a:solidFill>
                  <a:srgbClr val="00BFF0"/>
                </a:solidFill>
                <a:prstDash val="solid"/>
              </a:ln>
            </spPr>
          </marker>
          <cat>
            <numRef>
              <f>'Gauge R&amp;R'!$B$10:$B$19</f>
            </numRef>
          </cat>
          <val>
            <numRef>
              <f>'Gauge R&amp;R'!$K$10:$K$19</f>
            </numRef>
          </val>
          <smooth val="0"/>
        </ser>
        <ser>
          <idx val="2"/>
          <order val="2"/>
          <tx>
            <strRef>
              <f>'Gauge R&amp;R'!$M$8</f>
            </strRef>
          </tx>
          <spPr>
            <a:ln xmlns:a="http://schemas.openxmlformats.org/drawingml/2006/main" w="19000">
              <a:solidFill>
                <a:srgbClr val="F59C25"/>
              </a:solidFill>
              <a:prstDash val="solid"/>
            </a:ln>
          </spPr>
          <marker>
            <symbol val="circle"/>
            <spPr>
              <a:solidFill xmlns:a="http://schemas.openxmlformats.org/drawingml/2006/main">
                <a:srgbClr val="F59C25"/>
              </a:solidFill>
              <a:ln xmlns:a="http://schemas.openxmlformats.org/drawingml/2006/main">
                <a:solidFill>
                  <a:srgbClr val="F59C25"/>
                </a:solidFill>
                <a:prstDash val="solid"/>
              </a:ln>
            </spPr>
          </marker>
          <cat>
            <numRef>
              <f>'Gauge R&amp;R'!$B$10:$B$19</f>
            </numRef>
          </cat>
          <val>
            <numRef>
              <f>'Gauge R&amp;R'!$P$10:$P$19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Teil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37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37</row>
      <rowOff>0</rowOff>
    </from>
    <ext cx="61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Gauge R&amp;R · Stetige Daten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OPERATIONAL-EXCELLENCE-WERKZEUGKOFFER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Wofür dieses Werkzeug da ist</t>
        </is>
      </c>
      <c r="C5" s="8" t="n"/>
      <c r="D5" s="8" t="n"/>
      <c r="E5" s="8" t="n"/>
      <c r="F5" s="8" t="n"/>
      <c r="G5" s="8" t="n"/>
      <c r="H5" s="8" t="n"/>
      <c r="I5" s="8" t="n"/>
    </row>
    <row r="6" ht="45" customHeight="1">
      <c r="B6" s="9" t="inlineStr">
        <is>
          <t>Prüft, ob dein Messsystem gut genug ist, bevor du Baseline-Daten erhebst. Das Werkzeug zerlegt die beobachtete Streuung in Wiederholbarkeit (Messmittel), Reproduzierbarkeit (Prüfer) und Streuung zwischen den Teilen – nach der Mittelwert-Spannweiten-Methode.</t>
        </is>
      </c>
    </row>
    <row r="8">
      <c r="B8" s="7" t="inlineStr">
        <is>
          <t>So gehst du vor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Wähle 10 Teile (oder Vorgänge), die die normale Bandbreite deines Prozesses abdecken. Nummeriere sie, aber verbirg die Nummern vor den Prüfern.</t>
        </is>
      </c>
    </row>
    <row r="10" ht="48" customHeight="1">
      <c r="B10" s="10" t="n">
        <v>2</v>
      </c>
      <c r="C10" s="11" t="inlineStr">
        <is>
          <t>Lass 2 oder 3 Prüfer jedes Teil 2- oder 3-mal in zufälliger Reihenfolge messen. Trage die Ergebnisse im Blatt „Gauge R&amp;R“ ein. Lass den dritten Prüfer oder den dritten Durchgang leer, wenn du sie nicht nutzt.</t>
        </is>
      </c>
    </row>
    <row r="11" ht="18" customHeight="1">
      <c r="B11" s="10" t="n">
        <v>3</v>
      </c>
      <c r="C11" s="11" t="inlineStr">
        <is>
          <t>Optional: Trage die Toleranz (OSG − USG) ein, um zusätzlich den Anteil an der Toleranz zu erhalten.</t>
        </is>
      </c>
    </row>
    <row r="12" ht="33" customHeight="1">
      <c r="B12" s="10" t="n">
        <v>4</v>
      </c>
      <c r="C12" s="11" t="inlineStr">
        <is>
          <t>Lies die Bewertung: %GRR unter 10 % = akzeptabel, 10–30 % = bedingt akzeptabel, über 30 % = zuerst das Messsystem verbessern. Die Anzahl unterscheidbarer Kategorien (ndc) sollte 5 oder mehr betragen.</t>
        </is>
      </c>
    </row>
    <row r="14">
      <c r="B14" s="7" t="inlineStr">
        <is>
          <t>Farblegende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Eingabe</t>
        </is>
      </c>
      <c r="D15" s="13" t="inlineStr">
        <is>
          <t>Hier trägst du deine eigenen Daten ein.</t>
        </is>
      </c>
    </row>
    <row r="16">
      <c r="C16" s="14" t="inlineStr">
        <is>
          <t>Berechnet</t>
        </is>
      </c>
      <c r="D16" s="13" t="inlineStr">
        <is>
          <t>Formel – bitte nicht überschreiben.</t>
        </is>
      </c>
    </row>
    <row r="18">
      <c r="B18" s="7" t="inlineStr">
        <is>
          <t>Beispieldaten</t>
        </is>
      </c>
      <c r="C18" s="8" t="n"/>
      <c r="D18" s="8" t="n"/>
      <c r="E18" s="8" t="n"/>
      <c r="F18" s="8" t="n"/>
      <c r="G18" s="8" t="n"/>
      <c r="H18" s="8" t="n"/>
      <c r="I18" s="8" t="n"/>
    </row>
    <row r="19" ht="45" customHeight="1">
      <c r="B19" s="9" t="inlineStr">
        <is>
          <t>Meridian Industrial Supply – drei Analysten stoppen dieselben 10 aufgezeichneten Auftragserfassungen (Bildschirmaufnahmen) je dreimal in Minuten, bevor die manuelle Erfassungszeit als kritisches X verwendet wird.</t>
        </is>
      </c>
    </row>
    <row r="21">
      <c r="B21" s="15" t="inlineStr">
        <is>
          <t>Kursbezug: Measure-Phase M5</t>
        </is>
      </c>
    </row>
    <row r="22">
      <c r="B22" s="16" t="inlineStr">
        <is>
          <t>Keine Makros, keine externen Verknüpfungen. Läuft ab Excel 2010, in Excel für das Web und in LibreOffice.</t>
        </is>
      </c>
    </row>
    <row r="24">
      <c r="B24" s="17" t="inlineStr">
        <is>
          <t>© SKILLAGILITY · Operational-Excellence-Training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R5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9" customWidth="1" min="2" max="2"/>
    <col width="8.199999999999999" customWidth="1" min="3" max="3"/>
    <col width="8.199999999999999" customWidth="1" min="4" max="4"/>
    <col width="8.199999999999999" customWidth="1" min="5" max="5"/>
    <col width="8.199999999999999" customWidth="1" min="6" max="6"/>
    <col width="8.199999999999999" customWidth="1" min="7" max="7"/>
    <col width="8.199999999999999" customWidth="1" min="8" max="8"/>
    <col width="8.199999999999999" customWidth="1" min="9" max="9"/>
    <col width="8.199999999999999" customWidth="1" min="10" max="10"/>
    <col width="8.199999999999999" customWidth="1" min="11" max="11"/>
    <col width="8.199999999999999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8.199999999999999" customWidth="1" min="18" max="18"/>
  </cols>
  <sheetData>
    <row r="1" ht="30" customHeight="1">
      <c r="A1" s="1" t="n"/>
      <c r="B1" s="2" t="inlineStr">
        <is>
          <t>Gauge R&amp;R · Stetige Daten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3" t="inlineStr">
        <is>
          <t>SKILLAGILITY</t>
        </is>
      </c>
    </row>
    <row r="2" ht="18" customHeight="1">
      <c r="A2" s="1" t="n"/>
      <c r="B2" s="4" t="inlineStr">
        <is>
          <t>MITTELWERT-SPANNWEITEN-METHODE · 10 TEILE · BIS ZU 3 PRÜFER × 3 DURCHGÄNGE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6" t="n"/>
      <c r="O3" s="6" t="n"/>
      <c r="P3" s="6" t="n"/>
      <c r="Q3" s="6" t="n"/>
      <c r="R3" s="6" t="n"/>
    </row>
    <row r="5">
      <c r="B5" s="15" t="inlineStr">
        <is>
          <t>Merkmal</t>
        </is>
      </c>
      <c r="E5" s="18" t="inlineStr">
        <is>
          <t>Erfassungszeit (min)</t>
        </is>
      </c>
      <c r="F5" s="19" t="n"/>
      <c r="G5" s="19" t="n"/>
      <c r="H5" s="20" t="n"/>
    </row>
    <row r="6">
      <c r="B6" s="15" t="inlineStr">
        <is>
          <t>Toleranz (OSG − USG), optional</t>
        </is>
      </c>
      <c r="E6" s="21" t="n"/>
    </row>
    <row r="8">
      <c r="B8" s="22" t="inlineStr">
        <is>
          <t>Prüfer →</t>
        </is>
      </c>
      <c r="C8" s="23" t="inlineStr">
        <is>
          <t>Daniel</t>
        </is>
      </c>
      <c r="D8" s="24" t="n"/>
      <c r="E8" s="24" t="n"/>
      <c r="F8" s="24" t="n"/>
      <c r="G8" s="24" t="n"/>
      <c r="H8" s="23" t="inlineStr">
        <is>
          <t>Mia</t>
        </is>
      </c>
      <c r="I8" s="24" t="n"/>
      <c r="J8" s="24" t="n"/>
      <c r="K8" s="24" t="n"/>
      <c r="L8" s="24" t="n"/>
      <c r="M8" s="23" t="inlineStr">
        <is>
          <t>Tom</t>
        </is>
      </c>
      <c r="N8" s="24" t="n"/>
      <c r="O8" s="24" t="n"/>
      <c r="P8" s="24" t="n"/>
      <c r="Q8" s="24" t="n"/>
      <c r="R8" s="22" t="inlineStr"/>
    </row>
    <row r="9">
      <c r="B9" s="22" t="inlineStr">
        <is>
          <t>Teil</t>
        </is>
      </c>
      <c r="C9" s="22" t="inlineStr">
        <is>
          <t>Lauf 1</t>
        </is>
      </c>
      <c r="D9" s="22" t="inlineStr">
        <is>
          <t>Lauf 2</t>
        </is>
      </c>
      <c r="E9" s="22" t="inlineStr">
        <is>
          <t>Lauf 3</t>
        </is>
      </c>
      <c r="F9" s="25" t="inlineStr">
        <is>
          <t>Ø</t>
        </is>
      </c>
      <c r="G9" s="25" t="inlineStr">
        <is>
          <t>R</t>
        </is>
      </c>
      <c r="H9" s="22" t="inlineStr">
        <is>
          <t>Lauf 1</t>
        </is>
      </c>
      <c r="I9" s="22" t="inlineStr">
        <is>
          <t>Lauf 2</t>
        </is>
      </c>
      <c r="J9" s="22" t="inlineStr">
        <is>
          <t>Lauf 3</t>
        </is>
      </c>
      <c r="K9" s="25" t="inlineStr">
        <is>
          <t>Ø</t>
        </is>
      </c>
      <c r="L9" s="25" t="inlineStr">
        <is>
          <t>R</t>
        </is>
      </c>
      <c r="M9" s="22" t="inlineStr">
        <is>
          <t>Lauf 1</t>
        </is>
      </c>
      <c r="N9" s="22" t="inlineStr">
        <is>
          <t>Lauf 2</t>
        </is>
      </c>
      <c r="O9" s="22" t="inlineStr">
        <is>
          <t>Lauf 3</t>
        </is>
      </c>
      <c r="P9" s="25" t="inlineStr">
        <is>
          <t>Ø</t>
        </is>
      </c>
      <c r="Q9" s="25" t="inlineStr">
        <is>
          <t>R</t>
        </is>
      </c>
      <c r="R9" s="25" t="inlineStr">
        <is>
          <t>Teil-Ø</t>
        </is>
      </c>
    </row>
    <row r="10">
      <c r="B10" s="26" t="n">
        <v>1</v>
      </c>
      <c r="C10" s="21" t="n">
        <v>3.47</v>
      </c>
      <c r="D10" s="21" t="n">
        <v>3.64</v>
      </c>
      <c r="E10" s="21" t="n">
        <v>3.71</v>
      </c>
      <c r="F10" s="27">
        <f>IF(COUNT(C10:E10)=0,"",AVERAGE(C10:E10))</f>
        <v/>
      </c>
      <c r="G10" s="27">
        <f>IF(COUNT(C10:E10)&lt;2,"",MAX(C10:E10)-MIN(C10:E10))</f>
        <v/>
      </c>
      <c r="H10" s="21" t="n">
        <v>3.61</v>
      </c>
      <c r="I10" s="21" t="n">
        <v>3.52</v>
      </c>
      <c r="J10" s="21" t="n">
        <v>3.66</v>
      </c>
      <c r="K10" s="27">
        <f>IF(COUNT(H10:J10)=0,"",AVERAGE(H10:J10))</f>
        <v/>
      </c>
      <c r="L10" s="27">
        <f>IF(COUNT(H10:J10)&lt;2,"",MAX(H10:J10)-MIN(H10:J10))</f>
        <v/>
      </c>
      <c r="M10" s="21" t="n">
        <v>3.6</v>
      </c>
      <c r="N10" s="21" t="n">
        <v>3.67</v>
      </c>
      <c r="O10" s="21" t="n">
        <v>3.42</v>
      </c>
      <c r="P10" s="27">
        <f>IF(COUNT(M10:O10)=0,"",AVERAGE(M10:O10))</f>
        <v/>
      </c>
      <c r="Q10" s="27">
        <f>IF(COUNT(M10:O10)&lt;2,"",MAX(M10:O10)-MIN(M10:O10))</f>
        <v/>
      </c>
      <c r="R10" s="27">
        <f>IF(COUNT(F10,K10,P10)=0,"",AVERAGE(F10,K10,P10))</f>
        <v/>
      </c>
    </row>
    <row r="11">
      <c r="B11" s="26" t="n">
        <v>2</v>
      </c>
      <c r="C11" s="21" t="n">
        <v>4.26</v>
      </c>
      <c r="D11" s="21" t="n">
        <v>4.48</v>
      </c>
      <c r="E11" s="21" t="n">
        <v>4.45</v>
      </c>
      <c r="F11" s="27">
        <f>IF(COUNT(C11:E11)=0,"",AVERAGE(C11:E11))</f>
        <v/>
      </c>
      <c r="G11" s="27">
        <f>IF(COUNT(C11:E11)&lt;2,"",MAX(C11:E11)-MIN(C11:E11))</f>
        <v/>
      </c>
      <c r="H11" s="21" t="n">
        <v>4.64</v>
      </c>
      <c r="I11" s="21" t="n">
        <v>4.58</v>
      </c>
      <c r="J11" s="21" t="n">
        <v>4.46</v>
      </c>
      <c r="K11" s="27">
        <f>IF(COUNT(H11:J11)=0,"",AVERAGE(H11:J11))</f>
        <v/>
      </c>
      <c r="L11" s="27">
        <f>IF(COUNT(H11:J11)&lt;2,"",MAX(H11:J11)-MIN(H11:J11))</f>
        <v/>
      </c>
      <c r="M11" s="21" t="n">
        <v>4.32</v>
      </c>
      <c r="N11" s="21" t="n">
        <v>4.63</v>
      </c>
      <c r="O11" s="21" t="n">
        <v>4.32</v>
      </c>
      <c r="P11" s="27">
        <f>IF(COUNT(M11:O11)=0,"",AVERAGE(M11:O11))</f>
        <v/>
      </c>
      <c r="Q11" s="27">
        <f>IF(COUNT(M11:O11)&lt;2,"",MAX(M11:O11)-MIN(M11:O11))</f>
        <v/>
      </c>
      <c r="R11" s="27">
        <f>IF(COUNT(F11,K11,P11)=0,"",AVERAGE(F11,K11,P11))</f>
        <v/>
      </c>
    </row>
    <row r="12">
      <c r="B12" s="26" t="n">
        <v>3</v>
      </c>
      <c r="C12" s="21" t="n">
        <v>5.01</v>
      </c>
      <c r="D12" s="21" t="n">
        <v>4.97</v>
      </c>
      <c r="E12" s="21" t="n">
        <v>5.11</v>
      </c>
      <c r="F12" s="27">
        <f>IF(COUNT(C12:E12)=0,"",AVERAGE(C12:E12))</f>
        <v/>
      </c>
      <c r="G12" s="27">
        <f>IF(COUNT(C12:E12)&lt;2,"",MAX(C12:E12)-MIN(C12:E12))</f>
        <v/>
      </c>
      <c r="H12" s="21" t="n">
        <v>5.19</v>
      </c>
      <c r="I12" s="21" t="n">
        <v>5.13</v>
      </c>
      <c r="J12" s="21" t="n">
        <v>5.16</v>
      </c>
      <c r="K12" s="27">
        <f>IF(COUNT(H12:J12)=0,"",AVERAGE(H12:J12))</f>
        <v/>
      </c>
      <c r="L12" s="27">
        <f>IF(COUNT(H12:J12)&lt;2,"",MAX(H12:J12)-MIN(H12:J12))</f>
        <v/>
      </c>
      <c r="M12" s="21" t="n">
        <v>5.08</v>
      </c>
      <c r="N12" s="21" t="n">
        <v>5.13</v>
      </c>
      <c r="O12" s="21" t="n">
        <v>5.17</v>
      </c>
      <c r="P12" s="27">
        <f>IF(COUNT(M12:O12)=0,"",AVERAGE(M12:O12))</f>
        <v/>
      </c>
      <c r="Q12" s="27">
        <f>IF(COUNT(M12:O12)&lt;2,"",MAX(M12:O12)-MIN(M12:O12))</f>
        <v/>
      </c>
      <c r="R12" s="27">
        <f>IF(COUNT(F12,K12,P12)=0,"",AVERAGE(F12,K12,P12))</f>
        <v/>
      </c>
    </row>
    <row r="13">
      <c r="B13" s="26" t="n">
        <v>4</v>
      </c>
      <c r="C13" s="21" t="n">
        <v>5.82</v>
      </c>
      <c r="D13" s="21" t="n">
        <v>5.6</v>
      </c>
      <c r="E13" s="21" t="n">
        <v>5.88</v>
      </c>
      <c r="F13" s="27">
        <f>IF(COUNT(C13:E13)=0,"",AVERAGE(C13:E13))</f>
        <v/>
      </c>
      <c r="G13" s="27">
        <f>IF(COUNT(C13:E13)&lt;2,"",MAX(C13:E13)-MIN(C13:E13))</f>
        <v/>
      </c>
      <c r="H13" s="21" t="n">
        <v>5.71</v>
      </c>
      <c r="I13" s="21" t="n">
        <v>5.85</v>
      </c>
      <c r="J13" s="21" t="n">
        <v>5.71</v>
      </c>
      <c r="K13" s="27">
        <f>IF(COUNT(H13:J13)=0,"",AVERAGE(H13:J13))</f>
        <v/>
      </c>
      <c r="L13" s="27">
        <f>IF(COUNT(H13:J13)&lt;2,"",MAX(H13:J13)-MIN(H13:J13))</f>
        <v/>
      </c>
      <c r="M13" s="21" t="n">
        <v>5.75</v>
      </c>
      <c r="N13" s="21" t="n">
        <v>5.66</v>
      </c>
      <c r="O13" s="21" t="n">
        <v>5.77</v>
      </c>
      <c r="P13" s="27">
        <f>IF(COUNT(M13:O13)=0,"",AVERAGE(M13:O13))</f>
        <v/>
      </c>
      <c r="Q13" s="27">
        <f>IF(COUNT(M13:O13)&lt;2,"",MAX(M13:O13)-MIN(M13:O13))</f>
        <v/>
      </c>
      <c r="R13" s="27">
        <f>IF(COUNT(F13,K13,P13)=0,"",AVERAGE(F13,K13,P13))</f>
        <v/>
      </c>
    </row>
    <row r="14">
      <c r="B14" s="26" t="n">
        <v>5</v>
      </c>
      <c r="C14" s="21" t="n">
        <v>6.66</v>
      </c>
      <c r="D14" s="21" t="n">
        <v>6.29</v>
      </c>
      <c r="E14" s="21" t="n">
        <v>6.39</v>
      </c>
      <c r="F14" s="27">
        <f>IF(COUNT(C14:E14)=0,"",AVERAGE(C14:E14))</f>
        <v/>
      </c>
      <c r="G14" s="27">
        <f>IF(COUNT(C14:E14)&lt;2,"",MAX(C14:E14)-MIN(C14:E14))</f>
        <v/>
      </c>
      <c r="H14" s="21" t="n">
        <v>6.22</v>
      </c>
      <c r="I14" s="21" t="n">
        <v>6.34</v>
      </c>
      <c r="J14" s="21" t="n">
        <v>6.44</v>
      </c>
      <c r="K14" s="27">
        <f>IF(COUNT(H14:J14)=0,"",AVERAGE(H14:J14))</f>
        <v/>
      </c>
      <c r="L14" s="27">
        <f>IF(COUNT(H14:J14)&lt;2,"",MAX(H14:J14)-MIN(H14:J14))</f>
        <v/>
      </c>
      <c r="M14" s="21" t="n">
        <v>6.24</v>
      </c>
      <c r="N14" s="21" t="n">
        <v>6.29</v>
      </c>
      <c r="O14" s="21" t="n">
        <v>6.26</v>
      </c>
      <c r="P14" s="27">
        <f>IF(COUNT(M14:O14)=0,"",AVERAGE(M14:O14))</f>
        <v/>
      </c>
      <c r="Q14" s="27">
        <f>IF(COUNT(M14:O14)&lt;2,"",MAX(M14:O14)-MIN(M14:O14))</f>
        <v/>
      </c>
      <c r="R14" s="27">
        <f>IF(COUNT(F14,K14,P14)=0,"",AVERAGE(F14,K14,P14))</f>
        <v/>
      </c>
    </row>
    <row r="15">
      <c r="B15" s="26" t="n">
        <v>6</v>
      </c>
      <c r="C15" s="21" t="n">
        <v>6.79</v>
      </c>
      <c r="D15" s="21" t="n">
        <v>6.96</v>
      </c>
      <c r="E15" s="21" t="n">
        <v>6.81</v>
      </c>
      <c r="F15" s="27">
        <f>IF(COUNT(C15:E15)=0,"",AVERAGE(C15:E15))</f>
        <v/>
      </c>
      <c r="G15" s="27">
        <f>IF(COUNT(C15:E15)&lt;2,"",MAX(C15:E15)-MIN(C15:E15))</f>
        <v/>
      </c>
      <c r="H15" s="21" t="n">
        <v>7.18</v>
      </c>
      <c r="I15" s="21" t="n">
        <v>6.91</v>
      </c>
      <c r="J15" s="21" t="n">
        <v>7.05</v>
      </c>
      <c r="K15" s="27">
        <f>IF(COUNT(H15:J15)=0,"",AVERAGE(H15:J15))</f>
        <v/>
      </c>
      <c r="L15" s="27">
        <f>IF(COUNT(H15:J15)&lt;2,"",MAX(H15:J15)-MIN(H15:J15))</f>
        <v/>
      </c>
      <c r="M15" s="21" t="n">
        <v>6.85</v>
      </c>
      <c r="N15" s="21" t="n">
        <v>6.95</v>
      </c>
      <c r="O15" s="21" t="n">
        <v>6.78</v>
      </c>
      <c r="P15" s="27">
        <f>IF(COUNT(M15:O15)=0,"",AVERAGE(M15:O15))</f>
        <v/>
      </c>
      <c r="Q15" s="27">
        <f>IF(COUNT(M15:O15)&lt;2,"",MAX(M15:O15)-MIN(M15:O15))</f>
        <v/>
      </c>
      <c r="R15" s="27">
        <f>IF(COUNT(F15,K15,P15)=0,"",AVERAGE(F15,K15,P15))</f>
        <v/>
      </c>
    </row>
    <row r="16">
      <c r="B16" s="26" t="n">
        <v>7</v>
      </c>
      <c r="C16" s="21" t="n">
        <v>7.51</v>
      </c>
      <c r="D16" s="21" t="n">
        <v>7.39</v>
      </c>
      <c r="E16" s="21" t="n">
        <v>7.54</v>
      </c>
      <c r="F16" s="27">
        <f>IF(COUNT(C16:E16)=0,"",AVERAGE(C16:E16))</f>
        <v/>
      </c>
      <c r="G16" s="27">
        <f>IF(COUNT(C16:E16)&lt;2,"",MAX(C16:E16)-MIN(C16:E16))</f>
        <v/>
      </c>
      <c r="H16" s="21" t="n">
        <v>7.54</v>
      </c>
      <c r="I16" s="21" t="n">
        <v>7.49</v>
      </c>
      <c r="J16" s="21" t="n">
        <v>7.38</v>
      </c>
      <c r="K16" s="27">
        <f>IF(COUNT(H16:J16)=0,"",AVERAGE(H16:J16))</f>
        <v/>
      </c>
      <c r="L16" s="27">
        <f>IF(COUNT(H16:J16)&lt;2,"",MAX(H16:J16)-MIN(H16:J16))</f>
        <v/>
      </c>
      <c r="M16" s="21" t="n">
        <v>7.43</v>
      </c>
      <c r="N16" s="21" t="n">
        <v>7.4</v>
      </c>
      <c r="O16" s="21" t="n">
        <v>7.53</v>
      </c>
      <c r="P16" s="27">
        <f>IF(COUNT(M16:O16)=0,"",AVERAGE(M16:O16))</f>
        <v/>
      </c>
      <c r="Q16" s="27">
        <f>IF(COUNT(M16:O16)&lt;2,"",MAX(M16:O16)-MIN(M16:O16))</f>
        <v/>
      </c>
      <c r="R16" s="27">
        <f>IF(COUNT(F16,K16,P16)=0,"",AVERAGE(F16,K16,P16))</f>
        <v/>
      </c>
    </row>
    <row r="17">
      <c r="B17" s="26" t="n">
        <v>8</v>
      </c>
      <c r="C17" s="21" t="n">
        <v>7.96</v>
      </c>
      <c r="D17" s="21" t="n">
        <v>8.06</v>
      </c>
      <c r="E17" s="21" t="n">
        <v>8.06</v>
      </c>
      <c r="F17" s="27">
        <f>IF(COUNT(C17:E17)=0,"",AVERAGE(C17:E17))</f>
        <v/>
      </c>
      <c r="G17" s="27">
        <f>IF(COUNT(C17:E17)&lt;2,"",MAX(C17:E17)-MIN(C17:E17))</f>
        <v/>
      </c>
      <c r="H17" s="21" t="n">
        <v>8.1</v>
      </c>
      <c r="I17" s="21" t="n">
        <v>8.09</v>
      </c>
      <c r="J17" s="21" t="n">
        <v>8.09</v>
      </c>
      <c r="K17" s="27">
        <f>IF(COUNT(H17:J17)=0,"",AVERAGE(H17:J17))</f>
        <v/>
      </c>
      <c r="L17" s="27">
        <f>IF(COUNT(H17:J17)&lt;2,"",MAX(H17:J17)-MIN(H17:J17))</f>
        <v/>
      </c>
      <c r="M17" s="21" t="n">
        <v>7.88</v>
      </c>
      <c r="N17" s="21" t="n">
        <v>7.84</v>
      </c>
      <c r="O17" s="21" t="n">
        <v>7.91</v>
      </c>
      <c r="P17" s="27">
        <f>IF(COUNT(M17:O17)=0,"",AVERAGE(M17:O17))</f>
        <v/>
      </c>
      <c r="Q17" s="27">
        <f>IF(COUNT(M17:O17)&lt;2,"",MAX(M17:O17)-MIN(M17:O17))</f>
        <v/>
      </c>
      <c r="R17" s="27">
        <f>IF(COUNT(F17,K17,P17)=0,"",AVERAGE(F17,K17,P17))</f>
        <v/>
      </c>
    </row>
    <row r="18">
      <c r="B18" s="26" t="n">
        <v>9</v>
      </c>
      <c r="C18" s="21" t="n">
        <v>4.96</v>
      </c>
      <c r="D18" s="21" t="n">
        <v>5.07</v>
      </c>
      <c r="E18" s="21" t="n">
        <v>5.01</v>
      </c>
      <c r="F18" s="27">
        <f>IF(COUNT(C18:E18)=0,"",AVERAGE(C18:E18))</f>
        <v/>
      </c>
      <c r="G18" s="27">
        <f>IF(COUNT(C18:E18)&lt;2,"",MAX(C18:E18)-MIN(C18:E18))</f>
        <v/>
      </c>
      <c r="H18" s="21" t="n">
        <v>5.09</v>
      </c>
      <c r="I18" s="21" t="n">
        <v>5.06</v>
      </c>
      <c r="J18" s="21" t="n">
        <v>5.05</v>
      </c>
      <c r="K18" s="27">
        <f>IF(COUNT(H18:J18)=0,"",AVERAGE(H18:J18))</f>
        <v/>
      </c>
      <c r="L18" s="27">
        <f>IF(COUNT(H18:J18)&lt;2,"",MAX(H18:J18)-MIN(H18:J18))</f>
        <v/>
      </c>
      <c r="M18" s="21" t="n">
        <v>4.87</v>
      </c>
      <c r="N18" s="21" t="n">
        <v>4.93</v>
      </c>
      <c r="O18" s="21" t="n">
        <v>5.05</v>
      </c>
      <c r="P18" s="27">
        <f>IF(COUNT(M18:O18)=0,"",AVERAGE(M18:O18))</f>
        <v/>
      </c>
      <c r="Q18" s="27">
        <f>IF(COUNT(M18:O18)&lt;2,"",MAX(M18:O18)-MIN(M18:O18))</f>
        <v/>
      </c>
      <c r="R18" s="27">
        <f>IF(COUNT(F18,K18,P18)=0,"",AVERAGE(F18,K18,P18))</f>
        <v/>
      </c>
    </row>
    <row r="19">
      <c r="B19" s="26" t="n">
        <v>10</v>
      </c>
      <c r="C19" s="21" t="n">
        <v>6.06</v>
      </c>
      <c r="D19" s="21" t="n">
        <v>6.02</v>
      </c>
      <c r="E19" s="21" t="n">
        <v>6.32</v>
      </c>
      <c r="F19" s="27">
        <f>IF(COUNT(C19:E19)=0,"",AVERAGE(C19:E19))</f>
        <v/>
      </c>
      <c r="G19" s="27">
        <f>IF(COUNT(C19:E19)&lt;2,"",MAX(C19:E19)-MIN(C19:E19))</f>
        <v/>
      </c>
      <c r="H19" s="21" t="n">
        <v>6.2</v>
      </c>
      <c r="I19" s="21" t="n">
        <v>6.28</v>
      </c>
      <c r="J19" s="21" t="n">
        <v>6.27</v>
      </c>
      <c r="K19" s="27">
        <f>IF(COUNT(H19:J19)=0,"",AVERAGE(H19:J19))</f>
        <v/>
      </c>
      <c r="L19" s="27">
        <f>IF(COUNT(H19:J19)&lt;2,"",MAX(H19:J19)-MIN(H19:J19))</f>
        <v/>
      </c>
      <c r="M19" s="21" t="n">
        <v>5.93</v>
      </c>
      <c r="N19" s="21" t="n">
        <v>6.32</v>
      </c>
      <c r="O19" s="21" t="n">
        <v>6.25</v>
      </c>
      <c r="P19" s="27">
        <f>IF(COUNT(M19:O19)=0,"",AVERAGE(M19:O19))</f>
        <v/>
      </c>
      <c r="Q19" s="27">
        <f>IF(COUNT(M19:O19)&lt;2,"",MAX(M19:O19)-MIN(M19:O19))</f>
        <v/>
      </c>
      <c r="R19" s="27">
        <f>IF(COUNT(F19,K19,P19)=0,"",AVERAGE(F19,K19,P19))</f>
        <v/>
      </c>
    </row>
    <row r="20">
      <c r="B20" s="25" t="inlineStr">
        <is>
          <t>X̄ / R̄</t>
        </is>
      </c>
      <c r="F20" s="28">
        <f>IFERROR(AVERAGE(F10:F19),"")</f>
        <v/>
      </c>
      <c r="G20" s="28">
        <f>IFERROR(AVERAGE(G10:G19),"")</f>
        <v/>
      </c>
      <c r="K20" s="28">
        <f>IFERROR(AVERAGE(K10:K19),"")</f>
        <v/>
      </c>
      <c r="L20" s="28">
        <f>IFERROR(AVERAGE(L10:L19),"")</f>
        <v/>
      </c>
      <c r="P20" s="28">
        <f>IFERROR(AVERAGE(P10:P19),"")</f>
        <v/>
      </c>
      <c r="Q20" s="28">
        <f>IFERROR(AVERAGE(Q10:Q19),"")</f>
        <v/>
      </c>
    </row>
    <row r="22">
      <c r="B22" s="7" t="inlineStr">
        <is>
          <t>Berechnung</t>
        </is>
      </c>
      <c r="C22" s="8" t="n"/>
      <c r="D22" s="8" t="n"/>
      <c r="E22" s="8" t="n"/>
      <c r="F22" s="8" t="n"/>
      <c r="G22" s="8" t="n"/>
      <c r="J22" s="7" t="inlineStr">
        <is>
          <t>Ergebnisse</t>
        </is>
      </c>
      <c r="K22" s="8" t="n"/>
      <c r="L22" s="8" t="n"/>
      <c r="M22" s="8" t="n"/>
      <c r="N22" s="8" t="n"/>
      <c r="O22" s="8" t="n"/>
      <c r="P22" s="8" t="n"/>
      <c r="Q22" s="8" t="n"/>
    </row>
    <row r="23" ht="30" customHeight="1">
      <c r="B23" s="13" t="inlineStr">
        <is>
          <t>Durchgänge je Prüfer (r)</t>
        </is>
      </c>
      <c r="H23" s="29">
        <f>IF(COUNT(E10:E19,J10:J19,O10:O19)&gt;0,3,2)</f>
        <v/>
      </c>
      <c r="J23" s="22" t="inlineStr">
        <is>
          <t>Quelle</t>
        </is>
      </c>
      <c r="M23" s="22" t="inlineStr">
        <is>
          <t>σ</t>
        </is>
      </c>
      <c r="N23" s="22" t="inlineStr">
        <is>
          <t>6σ (Streubreite)</t>
        </is>
      </c>
      <c r="O23" s="22" t="inlineStr">
        <is>
          <t>% Streubreite</t>
        </is>
      </c>
      <c r="P23" s="22" t="inlineStr">
        <is>
          <t>% Beitrag</t>
        </is>
      </c>
      <c r="Q23" s="22" t="inlineStr">
        <is>
          <t>% Toleranz</t>
        </is>
      </c>
    </row>
    <row r="24">
      <c r="B24" s="13" t="inlineStr">
        <is>
          <t>Prüfer (k)</t>
        </is>
      </c>
      <c r="H24" s="29">
        <f>COUNT(F20,K20,P20)</f>
        <v/>
      </c>
      <c r="J24" s="30" t="inlineStr">
        <is>
          <t>Wiederholbarkeit (EV)</t>
        </is>
      </c>
      <c r="K24" s="31" t="n"/>
      <c r="L24" s="31" t="n"/>
      <c r="M24" s="32">
        <f>H26*H29</f>
        <v/>
      </c>
      <c r="N24" s="33">
        <f>6*M24</f>
        <v/>
      </c>
      <c r="O24" s="34">
        <f>IFERROR(M24/$M$28,"")</f>
        <v/>
      </c>
      <c r="P24" s="34">
        <f>IFERROR(M24^2/$M$28^2,"")</f>
        <v/>
      </c>
      <c r="Q24" s="34">
        <f>IF($E$6="","",6*M24/$E$6)</f>
        <v/>
      </c>
    </row>
    <row r="25">
      <c r="B25" s="13" t="inlineStr">
        <is>
          <t>Teile (n)</t>
        </is>
      </c>
      <c r="H25" s="29">
        <f>COUNT(R10:R19)</f>
        <v/>
      </c>
      <c r="J25" s="30" t="inlineStr">
        <is>
          <t>Reproduzierbarkeit (AV)</t>
        </is>
      </c>
      <c r="K25" s="31" t="n"/>
      <c r="L25" s="31" t="n"/>
      <c r="M25" s="32">
        <f>IF(H24&lt;2,0,SQRT(MAX(0,(H27*H30)^2-M24^2/(H25*H23))))</f>
        <v/>
      </c>
      <c r="N25" s="33">
        <f>6*M25</f>
        <v/>
      </c>
      <c r="O25" s="34">
        <f>IFERROR(M25/$M$28,"")</f>
        <v/>
      </c>
      <c r="P25" s="34">
        <f>IFERROR(M25^2/$M$28^2,"")</f>
        <v/>
      </c>
      <c r="Q25" s="34">
        <f>IF($E$6="","",6*M25/$E$6)</f>
        <v/>
      </c>
    </row>
    <row r="26">
      <c r="B26" s="13" t="inlineStr">
        <is>
          <t>R̿ (mittlere Spannweite)</t>
        </is>
      </c>
      <c r="H26" s="32">
        <f>AVERAGE(G20,L20,Q20)</f>
        <v/>
      </c>
      <c r="J26" s="35" t="inlineStr">
        <is>
          <t>Gauge R&amp;R (GRR)</t>
        </is>
      </c>
      <c r="K26" s="31" t="n"/>
      <c r="L26" s="31" t="n"/>
      <c r="M26" s="36">
        <f>SQRT(M24^2+M25^2)</f>
        <v/>
      </c>
      <c r="N26" s="28">
        <f>6*M26</f>
        <v/>
      </c>
      <c r="O26" s="37">
        <f>IFERROR(M26/$M$28,"")</f>
        <v/>
      </c>
      <c r="P26" s="38">
        <f>IFERROR(M26^2/$M$28^2,"")</f>
        <v/>
      </c>
      <c r="Q26" s="38">
        <f>IF($E$6="","",6*M26/$E$6)</f>
        <v/>
      </c>
    </row>
    <row r="27">
      <c r="B27" s="13" t="inlineStr">
        <is>
          <t>X̄ diff (Prüfer-Mittelwerte)</t>
        </is>
      </c>
      <c r="H27" s="32">
        <f>MAX(F20,K20,P20)-MIN(F20,K20,P20)</f>
        <v/>
      </c>
      <c r="J27" s="30" t="inlineStr">
        <is>
          <t>Teil-zu-Teil (PV)</t>
        </is>
      </c>
      <c r="K27" s="31" t="n"/>
      <c r="L27" s="31" t="n"/>
      <c r="M27" s="32">
        <f>H28*H31</f>
        <v/>
      </c>
      <c r="N27" s="33">
        <f>6*M27</f>
        <v/>
      </c>
      <c r="O27" s="34">
        <f>IFERROR(M27/$M$28,"")</f>
        <v/>
      </c>
      <c r="P27" s="34">
        <f>IFERROR(M27^2/$M$28^2,"")</f>
        <v/>
      </c>
      <c r="Q27" s="34">
        <f>IF($E$6="","",6*M27/$E$6)</f>
        <v/>
      </c>
    </row>
    <row r="28">
      <c r="B28" s="13" t="inlineStr">
        <is>
          <t>Rp (Spannweite der Teile-Ø)</t>
        </is>
      </c>
      <c r="H28" s="32">
        <f>MAX(R10:R19)-MIN(R10:R19)</f>
        <v/>
      </c>
      <c r="J28" s="30" t="inlineStr">
        <is>
          <t>Gesamtstreuung (TV)</t>
        </is>
      </c>
      <c r="K28" s="31" t="n"/>
      <c r="L28" s="31" t="n"/>
      <c r="M28" s="32">
        <f>SQRT(M26^2+M27^2)</f>
        <v/>
      </c>
      <c r="N28" s="33">
        <f>6*M28</f>
        <v/>
      </c>
      <c r="O28" s="34">
        <f>IFERROR(M28/$M$28,"")</f>
        <v/>
      </c>
      <c r="P28" s="34">
        <f>IFERROR(M28^2/$M$28^2,"")</f>
        <v/>
      </c>
      <c r="Q28" s="34">
        <f>IF($E$6="","",6*M28/$E$6)</f>
        <v/>
      </c>
    </row>
    <row r="29">
      <c r="B29" s="13" t="inlineStr">
        <is>
          <t>K1</t>
        </is>
      </c>
      <c r="H29" s="32">
        <f>IF(H23=2,0.8862,0.5908)</f>
        <v/>
      </c>
    </row>
    <row r="30">
      <c r="B30" s="13" t="inlineStr">
        <is>
          <t>K2</t>
        </is>
      </c>
      <c r="H30" s="32">
        <f>IF(H24=2,0.7071,0.5231)</f>
        <v/>
      </c>
      <c r="J30" s="15" t="inlineStr">
        <is>
          <t>Anzahl unterscheidbarer Kategorien (ndc)</t>
        </is>
      </c>
      <c r="O30" s="39">
        <f>IFERROR(MAX(1,TRUNC(1.41*M27/M26)),"")</f>
        <v/>
      </c>
    </row>
    <row r="31">
      <c r="B31" s="13" t="inlineStr">
        <is>
          <t>K3</t>
        </is>
      </c>
      <c r="H31" s="32">
        <f>CHOOSE(H25-1,0.7071,0.5231,0.4467,0.403,0.3742,0.3534,0.3375,0.3249,0.3146)</f>
        <v/>
      </c>
      <c r="J31" s="15" t="inlineStr">
        <is>
          <t>Bewertung (%GRR an der Streubreite)</t>
        </is>
      </c>
      <c r="O31" s="40">
        <f>IF(O26="","",IF(O26&lt;0.1,"akzeptabel",IF(O26&lt;=0.3,"bedingt akzeptabel","nicht akzeptabel")))</f>
        <v/>
      </c>
    </row>
    <row r="33">
      <c r="J33" s="41" t="inlineStr">
        <is>
          <t>%GRR &lt; 10 % akzeptabel · 10–30 % bedingt akzeptabel (abhängig von Kosten und Risiko) · &gt; 30 % nicht akzeptabel. ndc ≥ 5 heißt: Das System kann die Teile unterscheiden. Dominiert AV, schule und kalibriere die Prüfer; dominiert EV, prüfe Messmittel oder Methode.</t>
        </is>
      </c>
    </row>
    <row r="34"/>
    <row r="35"/>
    <row r="55">
      <c r="B55" s="17" t="inlineStr">
        <is>
          <t>© SKILLAGILITY · Operational-Excellence-Training · skillagility.com</t>
        </is>
      </c>
    </row>
  </sheetData>
  <mergeCells count="21">
    <mergeCell ref="J24:L24"/>
    <mergeCell ref="J33:Q35"/>
    <mergeCell ref="B23:G23"/>
    <mergeCell ref="J27:L27"/>
    <mergeCell ref="O31:Q31"/>
    <mergeCell ref="J26:L26"/>
    <mergeCell ref="B29:G29"/>
    <mergeCell ref="J25:L25"/>
    <mergeCell ref="B28:G28"/>
    <mergeCell ref="B30:G30"/>
    <mergeCell ref="E5:H5"/>
    <mergeCell ref="B24:G24"/>
    <mergeCell ref="J23:L23"/>
    <mergeCell ref="B26:G26"/>
    <mergeCell ref="C8:G8"/>
    <mergeCell ref="B25:G25"/>
    <mergeCell ref="M8:Q8"/>
    <mergeCell ref="J28:L28"/>
    <mergeCell ref="B31:G31"/>
    <mergeCell ref="B27:G27"/>
    <mergeCell ref="H8:L8"/>
  </mergeCells>
  <conditionalFormatting sqref="O31">
    <cfRule type="expression" priority="1" dxfId="0">
      <formula>O31="akzeptabel"</formula>
    </cfRule>
    <cfRule type="expression" priority="2" dxfId="1">
      <formula>O31="bedingt akzeptabel"</formula>
    </cfRule>
    <cfRule type="expression" priority="3" dxfId="2">
      <formula>O31="nicht akzeptabel"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Gauge R&amp;R (Variable Data)</dc:title>
  <dcterms:created xmlns:dcterms="http://purl.org/dc/terms/" xmlns:xsi="http://www.w3.org/2001/XMLSchema-instance" xsi:type="dcterms:W3CDTF">2026-10-11T16:11:26Z</dcterms:created>
  <dcterms:modified xmlns:dcterms="http://purl.org/dc/terms/" xmlns:xsi="http://www.w3.org/2001/XMLSchema-instance" xsi:type="dcterms:W3CDTF">2026-10-11T16:11:26Z</dcterms:modified>
  <cp:lastModifiedBy>SKILLAGILITY</cp:lastModifiedBy>
</cp:coreProperties>
</file>