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worksheets/sheet8.xml" ContentType="application/vnd.openxmlformats-officedocument.spreadsheetml.worksheet+xml"/>
  <Override PartName="/xl/drawings/drawing2.xml" ContentType="application/vnd.openxmlformats-officedocument.drawing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Lists" sheetId="2" state="hidden" r:id="rId2"/>
    <sheet xmlns:r="http://schemas.openxmlformats.org/officeDocument/2006/relationships" name="Test Selector" sheetId="3" state="visible" r:id="rId3"/>
    <sheet xmlns:r="http://schemas.openxmlformats.org/officeDocument/2006/relationships" name="1-Sample t" sheetId="4" state="visible" r:id="rId4"/>
    <sheet xmlns:r="http://schemas.openxmlformats.org/officeDocument/2006/relationships" name="2-Sample t" sheetId="5" state="visible" r:id="rId5"/>
    <sheet xmlns:r="http://schemas.openxmlformats.org/officeDocument/2006/relationships" name="Paired t" sheetId="6" state="visible" r:id="rId6"/>
    <sheet xmlns:r="http://schemas.openxmlformats.org/officeDocument/2006/relationships" name="ANOVA" sheetId="7" state="visible" r:id="rId7"/>
    <sheet xmlns:r="http://schemas.openxmlformats.org/officeDocument/2006/relationships" name="2 Proportions" sheetId="8" state="visible" r:id="rId8"/>
    <sheet xmlns:r="http://schemas.openxmlformats.org/officeDocument/2006/relationships" name="Chi-Squared" sheetId="9" state="visible" r:id="rId9"/>
  </sheets>
  <definedNames>
    <definedName name="_xlnm.Print_Area" localSheetId="3">'1-Sample t'!$A$1:$L$45</definedName>
    <definedName name="_xlnm.Print_Area" localSheetId="4">'2-Sample t'!$A$1:$L$45</definedName>
    <definedName name="_xlnm.Print_Area" localSheetId="5">'Paired t'!$A$1:$L$45</definedName>
    <definedName name="_xlnm.Print_Area" localSheetId="6">'ANOVA'!$A$1:$L$45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00"/>
    <numFmt numFmtId="165" formatCode="0.0000"/>
    <numFmt numFmtId="166" formatCode="0.0"/>
    <numFmt numFmtId="167" formatCode="0.0%"/>
  </numFmts>
  <fonts count="16">
    <font>
      <name val="Calibri"/>
      <family val="2"/>
      <color theme="1"/>
      <sz val="11"/>
      <scheme val="minor"/>
    </font>
    <font>
      <name val="Fira Sans Extra Condensed"/>
      <b val="1"/>
      <color rgb="00FFFFFF"/>
      <sz val="18"/>
    </font>
    <font>
      <name val="Fira Mono"/>
      <color rgb="00A9C3D8"/>
      <sz val="8"/>
    </font>
    <font>
      <name val="Fira Sans Extra Condensed"/>
      <b val="1"/>
      <color rgb="0000BFF0"/>
      <sz val="13"/>
    </font>
    <font>
      <name val="Fira Sans Extra Condensed"/>
      <b val="1"/>
      <color rgb="00000066"/>
      <sz val="13"/>
    </font>
    <font>
      <name val="Fira Sans"/>
      <color rgb="002D3748"/>
      <sz val="10"/>
    </font>
    <font>
      <name val="Fira Sans"/>
      <b val="1"/>
      <color rgb="00FFFFFF"/>
      <sz val="10"/>
    </font>
    <font>
      <name val="Fira Sans"/>
      <color rgb="000B0B3B"/>
      <sz val="10"/>
    </font>
    <font>
      <name val="Fira Sans"/>
      <b val="1"/>
      <color rgb="002D3748"/>
      <sz val="10"/>
    </font>
    <font>
      <name val="Fira Sans"/>
      <i val="1"/>
      <color rgb="005B6478"/>
      <sz val="9"/>
    </font>
    <font>
      <name val="Fira Mono"/>
      <color rgb="005B6478"/>
      <sz val="7"/>
    </font>
    <font>
      <name val="Fira Sans"/>
      <b val="1"/>
      <color rgb="001079A1"/>
      <sz val="10"/>
      <u val="single"/>
    </font>
    <font>
      <name val="Fira Sans"/>
      <b val="1"/>
      <color rgb="000B0B3B"/>
      <sz val="10"/>
    </font>
    <font>
      <name val="Fira Sans"/>
      <color rgb="008890A8"/>
      <sz val="9"/>
    </font>
    <font>
      <name val="Fira Sans"/>
      <b val="1"/>
      <color rgb="00000066"/>
      <sz val="10"/>
    </font>
    <font>
      <name val="Fira Sans"/>
      <b val="1"/>
      <color rgb="00000066"/>
      <sz val="12"/>
    </font>
  </fonts>
  <fills count="10">
    <fill>
      <patternFill/>
    </fill>
    <fill>
      <patternFill patternType="gray125"/>
    </fill>
    <fill>
      <patternFill patternType="solid">
        <fgColor rgb="000B0B3B"/>
      </patternFill>
    </fill>
    <fill>
      <patternFill patternType="solid">
        <fgColor rgb="0000BFF0"/>
      </patternFill>
    </fill>
    <fill>
      <patternFill patternType="solid">
        <fgColor rgb="00FF2400"/>
      </patternFill>
    </fill>
    <fill>
      <patternFill patternType="solid">
        <fgColor rgb="001079A1"/>
      </patternFill>
    </fill>
    <fill>
      <patternFill patternType="solid">
        <fgColor rgb="00E8F4FB"/>
      </patternFill>
    </fill>
    <fill>
      <patternFill patternType="solid">
        <fgColor rgb="00F5F8FC"/>
      </patternFill>
    </fill>
    <fill>
      <patternFill patternType="solid">
        <fgColor rgb="00000066"/>
      </patternFill>
    </fill>
    <fill>
      <patternFill patternType="solid">
        <fgColor rgb="00FFFFFF"/>
      </patternFill>
    </fill>
  </fills>
  <borders count="8">
    <border>
      <left/>
      <right/>
      <top/>
      <bottom/>
      <diagonal/>
    </border>
    <border>
      <bottom style="medium">
        <color rgb="0000BFF0"/>
      </bottom>
    </border>
    <border>
      <left style="thin">
        <color rgb="0000BFF0"/>
      </left>
      <right style="thin">
        <color rgb="0000BFF0"/>
      </right>
      <top style="thin">
        <color rgb="0000BFF0"/>
      </top>
      <bottom style="thin">
        <color rgb="0000BFF0"/>
      </bottom>
    </border>
    <border>
      <left style="thin">
        <color rgb="00D9E0EA"/>
      </left>
      <right style="thin">
        <color rgb="00D9E0EA"/>
      </right>
      <top style="thin">
        <color rgb="00D9E0EA"/>
      </top>
      <bottom style="thin">
        <color rgb="00D9E0EA"/>
      </bottom>
    </border>
    <border>
      <left/>
      <right/>
      <top style="thin">
        <color rgb="00D9E0EA"/>
      </top>
      <bottom/>
      <diagonal/>
    </border>
    <border>
      <left/>
      <right style="thin">
        <color rgb="00D9E0EA"/>
      </right>
      <top style="thin">
        <color rgb="00D9E0EA"/>
      </top>
      <bottom/>
      <diagonal/>
    </border>
    <border>
      <left/>
      <right/>
      <top style="thin">
        <color rgb="00D9E0EA"/>
      </top>
      <bottom style="thin">
        <color rgb="00D9E0EA"/>
      </bottom>
      <diagonal/>
    </border>
    <border>
      <left/>
      <right style="thin">
        <color rgb="00D9E0EA"/>
      </right>
      <top style="thin">
        <color rgb="00D9E0EA"/>
      </top>
      <bottom style="thin">
        <color rgb="00D9E0EA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/>
    </xf>
    <xf numFmtId="0" fontId="3" fillId="2" borderId="0" applyAlignment="1" pivotButton="0" quotePrefix="0" xfId="0">
      <alignment horizontal="right" vertical="center"/>
    </xf>
    <xf numFmtId="0" fontId="2" fillId="2" borderId="0" applyAlignment="1" pivotButton="0" quotePrefix="0" xfId="0">
      <alignment vertical="top"/>
    </xf>
    <xf numFmtId="0" fontId="0" fillId="3" borderId="0" pivotButton="0" quotePrefix="0" xfId="0"/>
    <xf numFmtId="0" fontId="0" fillId="4" borderId="0" pivotButton="0" quotePrefix="0" xfId="0"/>
    <xf numFmtId="0" fontId="4" fillId="0" borderId="1" pivotButton="0" quotePrefix="0" xfId="0"/>
    <xf numFmtId="0" fontId="0" fillId="0" borderId="1" pivotButton="0" quotePrefix="0" xfId="0"/>
    <xf numFmtId="0" fontId="5" fillId="0" borderId="0" applyAlignment="1" pivotButton="0" quotePrefix="0" xfId="0">
      <alignment vertical="top" wrapText="1"/>
    </xf>
    <xf numFmtId="0" fontId="6" fillId="5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 wrapText="1"/>
    </xf>
    <xf numFmtId="0" fontId="7" fillId="6" borderId="2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5" fillId="7" borderId="3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/>
    </xf>
    <xf numFmtId="0" fontId="9" fillId="0" borderId="0" applyAlignment="1" pivotButton="0" quotePrefix="0" xfId="0">
      <alignment vertical="top"/>
    </xf>
    <xf numFmtId="0" fontId="10" fillId="0" borderId="0" pivotButton="0" quotePrefix="0" xfId="0"/>
    <xf numFmtId="0" fontId="6" fillId="8" borderId="3" applyAlignment="1" pivotButton="0" quotePrefix="0" xfId="0">
      <alignment horizontal="center" vertical="center" wrapText="1"/>
    </xf>
    <xf numFmtId="0" fontId="5" fillId="9" borderId="3" applyAlignment="1" pivotButton="0" quotePrefix="0" xfId="0">
      <alignment vertical="center" wrapText="1"/>
    </xf>
    <xf numFmtId="0" fontId="11" fillId="9" borderId="3" applyAlignment="1" pivotButton="0" quotePrefix="0" xfId="0">
      <alignment vertical="center" wrapText="1"/>
    </xf>
    <xf numFmtId="0" fontId="5" fillId="7" borderId="3" applyAlignment="1" pivotButton="0" quotePrefix="0" xfId="0">
      <alignment vertical="center" wrapText="1"/>
    </xf>
    <xf numFmtId="0" fontId="11" fillId="7" borderId="3" applyAlignment="1" pivotButton="0" quotePrefix="0" xfId="0">
      <alignment vertical="center" wrapText="1"/>
    </xf>
    <xf numFmtId="0" fontId="9" fillId="0" borderId="0" applyAlignment="1" pivotButton="0" quotePrefix="0" xfId="0">
      <alignment vertical="top" wrapText="1"/>
    </xf>
    <xf numFmtId="0" fontId="6" fillId="5" borderId="3" applyAlignment="1" pivotButton="0" quotePrefix="0" xfId="0">
      <alignment horizontal="center" vertical="center" wrapText="1"/>
    </xf>
    <xf numFmtId="0" fontId="0" fillId="0" borderId="6" pivotButton="0" quotePrefix="0" xfId="0"/>
    <xf numFmtId="0" fontId="0" fillId="0" borderId="7" pivotButton="0" quotePrefix="0" xfId="0"/>
    <xf numFmtId="0" fontId="12" fillId="6" borderId="2" applyAlignment="1" pivotButton="0" quotePrefix="0" xfId="0">
      <alignment horizontal="center" vertical="center"/>
    </xf>
    <xf numFmtId="2" fontId="7" fillId="6" borderId="2" applyAlignment="1" pivotButton="0" quotePrefix="0" xfId="0">
      <alignment horizontal="center" vertical="center"/>
    </xf>
    <xf numFmtId="0" fontId="13" fillId="0" borderId="0" applyAlignment="1" pivotButton="0" quotePrefix="0" xfId="0">
      <alignment horizontal="center"/>
    </xf>
    <xf numFmtId="0" fontId="5" fillId="7" borderId="3" applyAlignment="1" pivotButton="0" quotePrefix="0" xfId="0">
      <alignment horizontal="left" vertical="center"/>
    </xf>
    <xf numFmtId="1" fontId="5" fillId="7" borderId="3" applyAlignment="1" pivotButton="0" quotePrefix="0" xfId="0">
      <alignment horizontal="center" vertical="center"/>
    </xf>
    <xf numFmtId="164" fontId="5" fillId="7" borderId="3" applyAlignment="1" pivotButton="0" quotePrefix="0" xfId="0">
      <alignment horizontal="center" vertical="center"/>
    </xf>
    <xf numFmtId="165" fontId="15" fillId="7" borderId="3" applyAlignment="1" pivotButton="0" quotePrefix="0" xfId="0">
      <alignment horizontal="center" vertical="center"/>
    </xf>
    <xf numFmtId="0" fontId="14" fillId="7" borderId="3" applyAlignment="1" pivotButton="0" quotePrefix="0" xfId="0">
      <alignment horizontal="center" vertical="center"/>
    </xf>
    <xf numFmtId="166" fontId="5" fillId="7" borderId="3" applyAlignment="1" pivotButton="0" quotePrefix="0" xfId="0">
      <alignment horizontal="center" vertical="center"/>
    </xf>
    <xf numFmtId="165" fontId="5" fillId="7" borderId="3" applyAlignment="1" pivotButton="0" quotePrefix="0" xfId="0">
      <alignment horizontal="center" vertical="center"/>
    </xf>
    <xf numFmtId="2" fontId="5" fillId="7" borderId="3" applyAlignment="1" pivotButton="0" quotePrefix="0" xfId="0">
      <alignment horizontal="center" vertical="center"/>
    </xf>
    <xf numFmtId="1" fontId="7" fillId="6" borderId="2" applyAlignment="1" pivotButton="0" quotePrefix="0" xfId="0">
      <alignment horizontal="center" vertical="center"/>
    </xf>
    <xf numFmtId="167" fontId="5" fillId="7" borderId="3" applyAlignment="1" pivotButton="0" quotePrefix="0" xfId="0">
      <alignment horizontal="center" vertical="center"/>
    </xf>
    <xf numFmtId="0" fontId="12" fillId="6" borderId="2" applyAlignment="1" pivotButton="0" quotePrefix="0" xfId="0">
      <alignment horizontal="left" vertical="center"/>
    </xf>
    <xf numFmtId="1" fontId="14" fillId="7" borderId="3" applyAlignment="1" pivotButton="0" quotePrefix="0" xfId="0">
      <alignment horizontal="center" vertical="center"/>
    </xf>
    <xf numFmtId="0" fontId="14" fillId="7" borderId="3" applyAlignment="1" pivotButton="0" quotePrefix="0" xfId="0">
      <alignment horizontal="left" vertical="center"/>
    </xf>
    <xf numFmtId="9" fontId="5" fillId="7" borderId="3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Fira Sans"/>
        <b val="1"/>
        <color rgb="00FFFFFF"/>
      </font>
      <fill>
        <patternFill patternType="solid">
          <fgColor rgb="0010A137"/>
        </patternFill>
      </fill>
    </dxf>
    <dxf>
      <font>
        <name val="Fira Sans"/>
        <b val="1"/>
        <color rgb="00FFFFFF"/>
      </font>
      <fill>
        <patternFill patternType="solid">
          <fgColor rgb="00F59C2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000066"/>
                </a:solidFill>
                <a:latin typeface="Fira Sans Extra Condensed"/>
              </a:defRPr>
            </a:pPr>
            <a:r>
              <a:rPr sz="1200" b="1">
                <a:solidFill>
                  <a:srgbClr val="000066"/>
                </a:solidFill>
                <a:latin typeface="Fira Sans Extra Condensed"/>
              </a:rPr>
              <a:t>Group means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1079A1"/>
            </a:solidFill>
            <a:ln xmlns:a="http://schemas.openxmlformats.org/drawingml/2006/main">
              <a:prstDash val="solid"/>
            </a:ln>
          </spPr>
          <cat>
            <numRef>
              <f>'ANOVA'!$H$10:$H$13</f>
            </numRef>
          </cat>
          <val>
            <numRef>
              <f>'ANOVA'!$J$10:$J$13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0"/>
        <lblOffset val="100"/>
        <tickLblSkip val="1"/>
        <noMultiLvlLbl val="1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>
              <a:solidFill>
                <a:srgbClr val="E6EBF2"/>
              </a:solidFill>
              <a:prstDash val="solid"/>
            </a:ln>
          </spPr>
        </majorGridlines>
        <numFmt formatCode="0.0" sourceLinked="0"/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000066"/>
                </a:solidFill>
                <a:latin typeface="Fira Sans Extra Condensed"/>
              </a:defRPr>
            </a:pPr>
            <a:r>
              <a:rPr sz="1200" b="1">
                <a:solidFill>
                  <a:srgbClr val="000066"/>
                </a:solidFill>
                <a:latin typeface="Fira Sans Extra Condensed"/>
              </a:rPr>
              <a:t>Defect rate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00066"/>
            </a:solidFill>
            <a:ln xmlns:a="http://schemas.openxmlformats.org/drawingml/2006/main">
              <a:prstDash val="solid"/>
            </a:ln>
          </spPr>
          <cat>
            <numRef>
              <f>'2 Proportions'!$C$5:$D$5</f>
            </numRef>
          </cat>
          <val>
            <numRef>
              <f>'2 Proportions'!$C$8:$D$8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0"/>
        <lblOffset val="100"/>
        <tickLblSkip val="1"/>
        <noMultiLvlLbl val="1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>
              <a:solidFill>
                <a:srgbClr val="E6EBF2"/>
              </a:solidFill>
              <a:prstDash val="solid"/>
            </a:ln>
          </spPr>
        </majorGridlines>
        <numFmt formatCode="0%" sourceLinked="0"/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28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5</col>
      <colOff>0</colOff>
      <row>4</row>
      <rowOff>0</rowOff>
    </from>
    <ext cx="39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#'1-Sample t'!A1" TargetMode="External" Id="rId1"/><Relationship Type="http://schemas.openxmlformats.org/officeDocument/2006/relationships/hyperlink" Target="#'2-Sample t'!A1" TargetMode="External" Id="rId2"/><Relationship Type="http://schemas.openxmlformats.org/officeDocument/2006/relationships/hyperlink" Target="#'Paired t'!A1" TargetMode="External" Id="rId3"/><Relationship Type="http://schemas.openxmlformats.org/officeDocument/2006/relationships/hyperlink" Target="#'ANOVA'!A1" TargetMode="External" Id="rId4"/><Relationship Type="http://schemas.openxmlformats.org/officeDocument/2006/relationships/hyperlink" Target="#'2 Proportions'!A1" TargetMode="External" Id="rId5"/><Relationship Type="http://schemas.openxmlformats.org/officeDocument/2006/relationships/hyperlink" Target="#'Chi-Squared'!A1" TargetMode="External" Id="rId6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0B0B3B"/>
    <outlinePr summaryBelow="1" summaryRight="1"/>
    <pageSetUpPr fitToPage="1"/>
  </sheetPr>
  <dimension ref="A1:I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4" customWidth="1" min="2" max="2"/>
    <col width="22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4" customWidth="1" min="9" max="9"/>
  </cols>
  <sheetData>
    <row r="1" ht="30" customHeight="1">
      <c r="A1" s="1" t="n"/>
      <c r="B1" s="2" t="inlineStr">
        <is>
          <t>Hypothesis Tests</t>
        </is>
      </c>
      <c r="C1" s="1" t="n"/>
      <c r="D1" s="1" t="n"/>
      <c r="E1" s="1" t="n"/>
      <c r="F1" s="1" t="n"/>
      <c r="G1" s="1" t="n"/>
      <c r="H1" s="1" t="n"/>
      <c r="I1" s="3" t="inlineStr">
        <is>
          <t>SKILLAGILITY</t>
        </is>
      </c>
    </row>
    <row r="2" ht="18" customHeight="1">
      <c r="A2" s="1" t="n"/>
      <c r="B2" s="4" t="inlineStr">
        <is>
          <t>OPERATIONAL EXCELLENCE TOOLKIT · LEAN SIX SIGMA GREEN BELT (B303)</t>
        </is>
      </c>
      <c r="C2" s="1" t="n"/>
      <c r="D2" s="1" t="n"/>
      <c r="E2" s="1" t="n"/>
      <c r="F2" s="1" t="n"/>
      <c r="G2" s="1" t="n"/>
      <c r="H2" s="1" t="n"/>
      <c r="I2" s="1" t="n"/>
    </row>
    <row r="3" ht="4" customHeight="1">
      <c r="A3" s="5" t="n"/>
      <c r="B3" s="5" t="n"/>
      <c r="C3" s="5" t="n"/>
      <c r="D3" s="5" t="n"/>
      <c r="E3" s="5" t="n"/>
      <c r="F3" s="5" t="n"/>
      <c r="G3" s="6" t="n"/>
      <c r="H3" s="6" t="n"/>
      <c r="I3" s="6" t="n"/>
    </row>
    <row r="5">
      <c r="B5" s="7" t="inlineStr">
        <is>
          <t>What this tool does</t>
        </is>
      </c>
      <c r="C5" s="8" t="n"/>
      <c r="D5" s="8" t="n"/>
      <c r="E5" s="8" t="n"/>
      <c r="F5" s="8" t="n"/>
      <c r="G5" s="8" t="n"/>
      <c r="H5" s="8" t="n"/>
      <c r="I5" s="8" t="n"/>
    </row>
    <row r="6" ht="45" customHeight="1">
      <c r="B6" s="9" t="inlineStr">
        <is>
          <t>Six ready-to-use hypothesis tests for the Analyze and Improve phases. Each sheet states H0 and Ha, calculates the test statistic and the p-value, and gives you a plain-language decision. Start on 'Test Selector' to find the right test.</t>
        </is>
      </c>
    </row>
    <row r="8">
      <c r="B8" s="7" t="inlineStr">
        <is>
          <t>How to use it</t>
        </is>
      </c>
      <c r="C8" s="8" t="n"/>
      <c r="D8" s="8" t="n"/>
      <c r="E8" s="8" t="n"/>
      <c r="F8" s="8" t="n"/>
      <c r="G8" s="8" t="n"/>
      <c r="H8" s="8" t="n"/>
      <c r="I8" s="8" t="n"/>
    </row>
    <row r="9" ht="33" customHeight="1">
      <c r="B9" s="10" t="n">
        <v>1</v>
      </c>
      <c r="C9" s="11" t="inlineStr">
        <is>
          <t>Open 'Test Selector' and answer two questions: what type is your Y (continuous or discrete), and what are you comparing?</t>
        </is>
      </c>
    </row>
    <row r="10" ht="33" customHeight="1">
      <c r="B10" s="10" t="n">
        <v>2</v>
      </c>
      <c r="C10" s="11" t="inlineStr">
        <is>
          <t>Go to the recommended sheet and replace the example data with yours. Rename the group headers if you like.</t>
        </is>
      </c>
    </row>
    <row r="11" ht="18" customHeight="1">
      <c r="B11" s="10" t="n">
        <v>3</v>
      </c>
      <c r="C11" s="11" t="inlineStr">
        <is>
          <t>Set α (usually 0.05) and, for t-tests, the direction of the alternative hypothesis.</t>
        </is>
      </c>
    </row>
    <row r="12" ht="33" customHeight="1">
      <c r="B12" s="10" t="n">
        <v>4</v>
      </c>
      <c r="C12" s="11" t="inlineStr">
        <is>
          <t>Read the decision: p &lt; α → reject H0, the effect is statistically significant. Always check the practical relevance too — is the difference big enough to matter?</t>
        </is>
      </c>
    </row>
    <row r="14">
      <c r="B14" s="7" t="inlineStr">
        <is>
          <t>Colour legend</t>
        </is>
      </c>
      <c r="C14" s="8" t="n"/>
      <c r="D14" s="8" t="n"/>
      <c r="E14" s="8" t="n"/>
      <c r="F14" s="8" t="n"/>
      <c r="G14" s="8" t="n"/>
      <c r="H14" s="8" t="n"/>
      <c r="I14" s="8" t="n"/>
    </row>
    <row r="15">
      <c r="C15" s="12" t="inlineStr">
        <is>
          <t>Input</t>
        </is>
      </c>
      <c r="D15" s="13" t="inlineStr">
        <is>
          <t>Enter or overwrite your own data here.</t>
        </is>
      </c>
    </row>
    <row r="16">
      <c r="C16" s="14" t="inlineStr">
        <is>
          <t>Calculated</t>
        </is>
      </c>
      <c r="D16" s="13" t="inlineStr">
        <is>
          <t>Formula — do not overwrite.</t>
        </is>
      </c>
    </row>
    <row r="18">
      <c r="B18" s="7" t="inlineStr">
        <is>
          <t>Example data</t>
        </is>
      </c>
      <c r="C18" s="8" t="n"/>
      <c r="D18" s="8" t="n"/>
      <c r="E18" s="8" t="n"/>
      <c r="F18" s="8" t="n"/>
      <c r="G18" s="8" t="n"/>
      <c r="H18" s="8" t="n"/>
      <c r="I18" s="8" t="n"/>
    </row>
    <row r="19" ht="45" customHeight="1">
      <c r="B19" s="9" t="inlineStr">
        <is>
          <t>Meridian Industrial Supply — manual order-entry times, error rates before and after barcode scanning, entry time by shift, and the Chi-Squared test that confirmed manual entry as root cause (p ≈ 0.001, 68% of defects).</t>
        </is>
      </c>
    </row>
    <row r="21">
      <c r="B21" s="15" t="inlineStr">
        <is>
          <t>Course reference: Analyze phase A4 · Improve phase I3</t>
        </is>
      </c>
    </row>
    <row r="22">
      <c r="B22" s="16" t="inlineStr">
        <is>
          <t>No macros, no external links. Works in Excel 2010 or later, Excel for the web and LibreOffice.</t>
        </is>
      </c>
    </row>
    <row r="24">
      <c r="B24" s="17" t="inlineStr">
        <is>
          <t>© SKILLAGILITY · Operational Excellence training · skillagility.com</t>
        </is>
      </c>
    </row>
  </sheetData>
  <mergeCells count="6">
    <mergeCell ref="C9:I9"/>
    <mergeCell ref="B6:I6"/>
    <mergeCell ref="C12:I12"/>
    <mergeCell ref="B19:I19"/>
    <mergeCell ref="C10:I10"/>
    <mergeCell ref="C11:I11"/>
  </mergeCells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two-sided (≠)</t>
        </is>
      </c>
    </row>
    <row r="2">
      <c r="A2" t="inlineStr">
        <is>
          <t>less than (&lt;)</t>
        </is>
      </c>
    </row>
    <row r="3">
      <c r="A3" t="inlineStr">
        <is>
          <t>greater than (&gt;)</t>
        </is>
      </c>
    </row>
  </sheetData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40" customWidth="1" min="2" max="2"/>
    <col width="16" customWidth="1" min="3" max="3"/>
    <col width="22" customWidth="1" min="4" max="4"/>
    <col width="24" customWidth="1" min="5" max="5"/>
    <col width="18" customWidth="1" min="6" max="6"/>
    <col width="30" customWidth="1" min="7" max="7"/>
  </cols>
  <sheetData>
    <row r="1" ht="30" customHeight="1">
      <c r="A1" s="1" t="n"/>
      <c r="B1" s="2" t="inlineStr">
        <is>
          <t>Which test do I need?</t>
        </is>
      </c>
      <c r="C1" s="1" t="n"/>
      <c r="D1" s="1" t="n"/>
      <c r="E1" s="1" t="n"/>
      <c r="F1" s="1" t="n"/>
      <c r="G1" s="3" t="inlineStr">
        <is>
          <t>SKILLAGILITY</t>
        </is>
      </c>
    </row>
    <row r="2" ht="18" customHeight="1">
      <c r="A2" s="1" t="n"/>
      <c r="B2" s="4" t="inlineStr">
        <is>
          <t>MATCH YOUR QUESTION AND DATA TYPE TO THE RIGHT TEST</t>
        </is>
      </c>
      <c r="C2" s="1" t="n"/>
      <c r="D2" s="1" t="n"/>
      <c r="E2" s="1" t="n"/>
      <c r="F2" s="1" t="n"/>
      <c r="G2" s="1" t="n"/>
    </row>
    <row r="3" ht="4" customHeight="1">
      <c r="A3" s="5" t="n"/>
      <c r="B3" s="5" t="n"/>
      <c r="C3" s="5" t="n"/>
      <c r="D3" s="5" t="n"/>
      <c r="E3" s="5" t="n"/>
      <c r="F3" s="6" t="n"/>
      <c r="G3" s="6" t="n"/>
    </row>
    <row r="5">
      <c r="B5" s="18" t="inlineStr">
        <is>
          <t>Your question</t>
        </is>
      </c>
      <c r="C5" s="18" t="inlineStr">
        <is>
          <t>Y data</t>
        </is>
      </c>
      <c r="D5" s="18" t="inlineStr">
        <is>
          <t>Comparison</t>
        </is>
      </c>
      <c r="E5" s="18" t="inlineStr">
        <is>
          <t>Test</t>
        </is>
      </c>
      <c r="F5" s="18" t="inlineStr">
        <is>
          <t>Sheet</t>
        </is>
      </c>
      <c r="G5" s="18" t="inlineStr">
        <is>
          <t>Meridian example</t>
        </is>
      </c>
    </row>
    <row r="6" ht="30" customHeight="1">
      <c r="B6" s="19" t="inlineStr">
        <is>
          <t>Does the average differ from a target or standard?</t>
        </is>
      </c>
      <c r="C6" s="19" t="inlineStr">
        <is>
          <t>continuous</t>
        </is>
      </c>
      <c r="D6" s="19" t="inlineStr">
        <is>
          <t>1 group vs. target</t>
        </is>
      </c>
      <c r="E6" s="19" t="inlineStr">
        <is>
          <t>1-sample t-test</t>
        </is>
      </c>
      <c r="F6" s="20" t="inlineStr">
        <is>
          <t>1-Sample t</t>
        </is>
      </c>
      <c r="G6" s="19" t="inlineStr">
        <is>
          <t>Entry time vs. 5-min standard</t>
        </is>
      </c>
    </row>
    <row r="7" ht="30" customHeight="1">
      <c r="B7" s="21" t="inlineStr">
        <is>
          <t>Do two independent groups have different averages?</t>
        </is>
      </c>
      <c r="C7" s="21" t="inlineStr">
        <is>
          <t>continuous</t>
        </is>
      </c>
      <c r="D7" s="21" t="inlineStr">
        <is>
          <t>2 independent groups</t>
        </is>
      </c>
      <c r="E7" s="21" t="inlineStr">
        <is>
          <t>2-sample t-test (Welch)</t>
        </is>
      </c>
      <c r="F7" s="22" t="inlineStr">
        <is>
          <t>2-Sample t</t>
        </is>
      </c>
      <c r="G7" s="21" t="inlineStr">
        <is>
          <t>Manual vs. barcode entry time</t>
        </is>
      </c>
    </row>
    <row r="8" ht="30" customHeight="1">
      <c r="B8" s="19" t="inlineStr">
        <is>
          <t>Did the same items change from before to after?</t>
        </is>
      </c>
      <c r="C8" s="19" t="inlineStr">
        <is>
          <t>continuous</t>
        </is>
      </c>
      <c r="D8" s="19" t="inlineStr">
        <is>
          <t>before/after, same items</t>
        </is>
      </c>
      <c r="E8" s="19" t="inlineStr">
        <is>
          <t>Paired t-test</t>
        </is>
      </c>
      <c r="F8" s="20" t="inlineStr">
        <is>
          <t>Paired t</t>
        </is>
      </c>
      <c r="G8" s="19" t="inlineStr">
        <is>
          <t>12 clerks before/after training</t>
        </is>
      </c>
    </row>
    <row r="9" ht="30" customHeight="1">
      <c r="B9" s="21" t="inlineStr">
        <is>
          <t>Do three or more groups have different averages?</t>
        </is>
      </c>
      <c r="C9" s="21" t="inlineStr">
        <is>
          <t>continuous</t>
        </is>
      </c>
      <c r="D9" s="21" t="inlineStr">
        <is>
          <t>3–4 groups</t>
        </is>
      </c>
      <c r="E9" s="21" t="inlineStr">
        <is>
          <t>One-way ANOVA</t>
        </is>
      </c>
      <c r="F9" s="22" t="inlineStr">
        <is>
          <t>ANOVA</t>
        </is>
      </c>
      <c r="G9" s="21" t="inlineStr">
        <is>
          <t>Entry time by shift</t>
        </is>
      </c>
    </row>
    <row r="10" ht="30" customHeight="1">
      <c r="B10" s="19" t="inlineStr">
        <is>
          <t>Do two groups have different defect rates?</t>
        </is>
      </c>
      <c r="C10" s="19" t="inlineStr">
        <is>
          <t>discrete (proportion)</t>
        </is>
      </c>
      <c r="D10" s="19" t="inlineStr">
        <is>
          <t>2 proportions</t>
        </is>
      </c>
      <c r="E10" s="19" t="inlineStr">
        <is>
          <t>2-proportion test</t>
        </is>
      </c>
      <c r="F10" s="20" t="inlineStr">
        <is>
          <t>2 Proportions</t>
        </is>
      </c>
      <c r="G10" s="19" t="inlineStr">
        <is>
          <t>Error rate before vs. after scanning</t>
        </is>
      </c>
    </row>
    <row r="11" ht="30" customHeight="1">
      <c r="B11" s="21" t="inlineStr">
        <is>
          <t>Is a category (X) related to an outcome category (Y)?</t>
        </is>
      </c>
      <c r="C11" s="21" t="inlineStr">
        <is>
          <t>discrete (counts)</t>
        </is>
      </c>
      <c r="D11" s="21" t="inlineStr">
        <is>
          <t>table of counts</t>
        </is>
      </c>
      <c r="E11" s="21" t="inlineStr">
        <is>
          <t>Chi-Squared test</t>
        </is>
      </c>
      <c r="F11" s="22" t="inlineStr">
        <is>
          <t>Chi-Squared</t>
        </is>
      </c>
      <c r="G11" s="21" t="inlineStr">
        <is>
          <t>Entry method vs. defect</t>
        </is>
      </c>
    </row>
    <row r="13" ht="32" customHeight="1">
      <c r="B13" s="23" t="inlineStr">
        <is>
          <t>Relationship between two continuous variables (e.g. orders per day vs. errors)? Use the Scatter sheet of the Statistics Tool. Non-normal, very small samples? Ask your Black Belt about non-parametric tests.</t>
        </is>
      </c>
    </row>
    <row r="15">
      <c r="B15" s="24" t="inlineStr">
        <is>
          <t>Hypotheses in plain words</t>
        </is>
      </c>
      <c r="C15" s="25" t="n"/>
      <c r="D15" s="25" t="n"/>
      <c r="E15" s="25" t="n"/>
      <c r="F15" s="25" t="n"/>
      <c r="G15" s="26" t="n"/>
    </row>
    <row r="16">
      <c r="B16" s="13" t="inlineStr">
        <is>
          <t>H0 (null hypothesis): there is no difference / no effect — the status quo.</t>
        </is>
      </c>
    </row>
    <row r="17">
      <c r="B17" s="13" t="inlineStr">
        <is>
          <t>Ha (alternative hypothesis): there is a difference / an effect — what you want to prove.</t>
        </is>
      </c>
    </row>
    <row r="18">
      <c r="B18" s="13" t="inlineStr">
        <is>
          <t>p-value: how likely your data would be if H0 were true. p &lt; α → reject H0.</t>
        </is>
      </c>
    </row>
    <row r="21">
      <c r="B21" s="17" t="inlineStr">
        <is>
          <t>© SKILLAGILITY · Operational Excellence training · skillagility.com</t>
        </is>
      </c>
    </row>
  </sheetData>
  <mergeCells count="5">
    <mergeCell ref="B16:G16"/>
    <mergeCell ref="B17:G17"/>
    <mergeCell ref="B18:G18"/>
    <mergeCell ref="B13:G13"/>
    <mergeCell ref="B15:G15"/>
  </mergeCells>
  <hyperlinks>
    <hyperlink xmlns:r="http://schemas.openxmlformats.org/officeDocument/2006/relationships" ref="F6" r:id="rId1"/>
    <hyperlink xmlns:r="http://schemas.openxmlformats.org/officeDocument/2006/relationships" ref="F7" r:id="rId2"/>
    <hyperlink xmlns:r="http://schemas.openxmlformats.org/officeDocument/2006/relationships" ref="F8" r:id="rId3"/>
    <hyperlink xmlns:r="http://schemas.openxmlformats.org/officeDocument/2006/relationships" ref="F9" r:id="rId4"/>
    <hyperlink xmlns:r="http://schemas.openxmlformats.org/officeDocument/2006/relationships" ref="F10" r:id="rId5"/>
    <hyperlink xmlns:r="http://schemas.openxmlformats.org/officeDocument/2006/relationships" ref="F11" r:id="rId6"/>
  </hyperlinks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T6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6" customWidth="1" min="2" max="2"/>
    <col width="13" customWidth="1" min="3" max="3"/>
    <col width="13" customWidth="1" min="4" max="4"/>
    <col width="13" customWidth="1" min="5" max="5"/>
    <col width="13" customWidth="1" min="6" max="6"/>
    <col width="3" customWidth="1" min="7" max="7"/>
    <col width="22" customWidth="1" min="8" max="8"/>
    <col width="12" customWidth="1" min="9" max="9"/>
    <col width="12" customWidth="1" min="10" max="10"/>
    <col width="16" customWidth="1" min="11" max="11"/>
    <col width="14" customWidth="1" min="12" max="12"/>
    <col hidden="1" width="13" customWidth="1" min="20" max="20"/>
  </cols>
  <sheetData>
    <row r="1" ht="30" customHeight="1">
      <c r="A1" s="1" t="n"/>
      <c r="B1" s="2" t="inlineStr">
        <is>
          <t>1-Sample t-Test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3" t="inlineStr">
        <is>
          <t>SKILLAGILITY</t>
        </is>
      </c>
    </row>
    <row r="2" ht="18" customHeight="1">
      <c r="A2" s="1" t="n"/>
      <c r="B2" s="4" t="inlineStr">
        <is>
          <t>DOES THE MEAN DIFFER FROM A TARGET VALUE?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 ht="4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6" t="n"/>
      <c r="K3" s="6" t="n"/>
      <c r="L3" s="6" t="n"/>
    </row>
    <row r="5">
      <c r="B5" s="18" t="inlineStr">
        <is>
          <t>#</t>
        </is>
      </c>
      <c r="C5" s="27" t="inlineStr">
        <is>
          <t>Entry time (min)</t>
        </is>
      </c>
      <c r="H5" s="15" t="inlineStr">
        <is>
          <t>Significance level (α)</t>
        </is>
      </c>
      <c r="K5" s="28" t="n">
        <v>0.05</v>
      </c>
    </row>
    <row r="6">
      <c r="B6" s="29" t="n">
        <v>1</v>
      </c>
      <c r="C6" s="28" t="n">
        <v>4.6</v>
      </c>
      <c r="H6" s="15" t="inlineStr">
        <is>
          <t>Alternative hypothesis (Ha)</t>
        </is>
      </c>
      <c r="K6" s="12" t="inlineStr">
        <is>
          <t>greater than (&gt;)</t>
        </is>
      </c>
      <c r="T6">
        <f>MATCH(K6,Lists!$A$1:$A$3,0)</f>
        <v/>
      </c>
    </row>
    <row r="7">
      <c r="B7" s="29" t="n">
        <v>2</v>
      </c>
      <c r="C7" s="28" t="n">
        <v>4.64</v>
      </c>
      <c r="H7" s="15" t="inlineStr">
        <is>
          <t>Hypothesized mean (μ0)</t>
        </is>
      </c>
      <c r="K7" s="28" t="n">
        <v>5</v>
      </c>
    </row>
    <row r="8">
      <c r="B8" s="29" t="n">
        <v>3</v>
      </c>
      <c r="C8" s="28" t="n">
        <v>6.64</v>
      </c>
    </row>
    <row r="9">
      <c r="B9" s="29" t="n">
        <v>4</v>
      </c>
      <c r="C9" s="28" t="n">
        <v>3.38</v>
      </c>
      <c r="H9" s="30">
        <f>"H0: μ = "&amp;K7&amp;"   ·   Ha: μ "&amp;CHOOSE(T6,"≠","&lt;","&gt;")&amp;" "&amp;K7</f>
        <v/>
      </c>
    </row>
    <row r="10">
      <c r="B10" s="29" t="n">
        <v>5</v>
      </c>
      <c r="C10" s="28" t="n">
        <v>5.74</v>
      </c>
    </row>
    <row r="11">
      <c r="B11" s="29" t="n">
        <v>6</v>
      </c>
      <c r="C11" s="28" t="n">
        <v>3.42</v>
      </c>
      <c r="H11" s="13" t="inlineStr">
        <is>
          <t>n</t>
        </is>
      </c>
      <c r="K11" s="31">
        <f>COUNT($C$6:$C$65)</f>
        <v/>
      </c>
    </row>
    <row r="12">
      <c r="B12" s="29" t="n">
        <v>7</v>
      </c>
      <c r="C12" s="28" t="n">
        <v>7.11</v>
      </c>
      <c r="H12" s="13" t="inlineStr">
        <is>
          <t>Mean</t>
        </is>
      </c>
      <c r="K12" s="32">
        <f>AVERAGE($C$6:$C$65)</f>
        <v/>
      </c>
    </row>
    <row r="13">
      <c r="B13" s="29" t="n">
        <v>8</v>
      </c>
      <c r="C13" s="28" t="n">
        <v>6.12</v>
      </c>
      <c r="H13" s="13" t="inlineStr">
        <is>
          <t>Standard deviation</t>
        </is>
      </c>
      <c r="K13" s="32">
        <f>_xlfn.STDEV.S($C$6:$C$65)</f>
        <v/>
      </c>
    </row>
    <row r="14">
      <c r="B14" s="29" t="n">
        <v>9</v>
      </c>
      <c r="C14" s="28" t="n">
        <v>7.39</v>
      </c>
      <c r="H14" s="13" t="inlineStr">
        <is>
          <t>Standard error</t>
        </is>
      </c>
      <c r="K14" s="32">
        <f>K13/SQRT(K11)</f>
        <v/>
      </c>
    </row>
    <row r="15">
      <c r="B15" s="29" t="n">
        <v>10</v>
      </c>
      <c r="C15" s="28" t="n">
        <v>5.35</v>
      </c>
      <c r="H15" s="13" t="inlineStr">
        <is>
          <t>t statistic</t>
        </is>
      </c>
      <c r="K15" s="32">
        <f>(K12-K7)/K14</f>
        <v/>
      </c>
    </row>
    <row r="16">
      <c r="B16" s="29" t="n">
        <v>11</v>
      </c>
      <c r="C16" s="28" t="n">
        <v>6.34</v>
      </c>
      <c r="H16" s="13" t="inlineStr">
        <is>
          <t>Degrees of freedom</t>
        </is>
      </c>
      <c r="K16" s="31">
        <f>K11-1</f>
        <v/>
      </c>
    </row>
    <row r="17">
      <c r="B17" s="29" t="n">
        <v>12</v>
      </c>
      <c r="C17" s="28" t="n">
        <v>5.59</v>
      </c>
      <c r="H17" s="15" t="inlineStr">
        <is>
          <t>p-value</t>
        </is>
      </c>
      <c r="K17" s="33">
        <f>CHOOSE(T6,_xlfn.T.DIST.2T(ABS(K15),K16),1-_xlfn.T.DIST.RT(K15,K16),_xlfn.T.DIST.RT(K15,K16))</f>
        <v/>
      </c>
    </row>
    <row r="18">
      <c r="B18" s="29" t="n">
        <v>13</v>
      </c>
      <c r="C18" s="28" t="n">
        <v>5.09</v>
      </c>
      <c r="H18" s="13" t="inlineStr">
        <is>
          <t>CI for the mean — lower</t>
        </is>
      </c>
      <c r="K18" s="32">
        <f>K12-_xlfn.T.INV.2T(K5,K16)*K14</f>
        <v/>
      </c>
    </row>
    <row r="19">
      <c r="B19" s="29" t="n">
        <v>14</v>
      </c>
      <c r="C19" s="28" t="n">
        <v>6.06</v>
      </c>
      <c r="H19" s="13" t="inlineStr">
        <is>
          <t>CI for the mean — upper</t>
        </is>
      </c>
      <c r="K19" s="32">
        <f>K12+_xlfn.T.INV.2T(K5,K16)*K14</f>
        <v/>
      </c>
    </row>
    <row r="20">
      <c r="B20" s="29" t="n">
        <v>15</v>
      </c>
      <c r="C20" s="28" t="n">
        <v>4.52</v>
      </c>
    </row>
    <row r="21" ht="22" customHeight="1">
      <c r="B21" s="29" t="n">
        <v>16</v>
      </c>
      <c r="C21" s="28" t="n">
        <v>5.51</v>
      </c>
      <c r="H21" s="34">
        <f>IF(K17="","",IF(K17&lt;K5,"Reject H0 — the effect is statistically significant","Fail to reject H0 — no significant effect detected"))</f>
        <v/>
      </c>
    </row>
    <row r="22">
      <c r="B22" s="29" t="n">
        <v>17</v>
      </c>
      <c r="C22" s="28" t="n">
        <v>6.67</v>
      </c>
    </row>
    <row r="23" ht="30" customHeight="1">
      <c r="B23" s="29" t="n">
        <v>18</v>
      </c>
      <c r="C23" s="28" t="n">
        <v>5.96</v>
      </c>
      <c r="H23" s="23" t="inlineStr">
        <is>
          <t>Confidence interval is two-sided at (1 − α). Example: is Meridian's manual order-entry time above the 5-minute standard?</t>
        </is>
      </c>
    </row>
    <row r="24">
      <c r="B24" s="29" t="n">
        <v>19</v>
      </c>
      <c r="C24" s="28" t="n">
        <v>5.45</v>
      </c>
    </row>
    <row r="25">
      <c r="B25" s="29" t="n">
        <v>20</v>
      </c>
      <c r="C25" s="28" t="n">
        <v>8.31</v>
      </c>
    </row>
    <row r="26">
      <c r="B26" s="29" t="n">
        <v>21</v>
      </c>
      <c r="C26" s="28" t="n">
        <v>5.96</v>
      </c>
    </row>
    <row r="27">
      <c r="B27" s="29" t="n">
        <v>22</v>
      </c>
      <c r="C27" s="28" t="n">
        <v>5.25</v>
      </c>
    </row>
    <row r="28">
      <c r="B28" s="29" t="n">
        <v>23</v>
      </c>
      <c r="C28" s="28" t="n">
        <v>6.08</v>
      </c>
    </row>
    <row r="29">
      <c r="B29" s="29" t="n">
        <v>24</v>
      </c>
      <c r="C29" s="28" t="n">
        <v>5.32</v>
      </c>
    </row>
    <row r="30">
      <c r="B30" s="29" t="n">
        <v>25</v>
      </c>
      <c r="C30" s="28" t="n">
        <v>5.48</v>
      </c>
    </row>
    <row r="31">
      <c r="B31" s="29" t="n">
        <v>26</v>
      </c>
      <c r="C31" s="28" t="n"/>
    </row>
    <row r="32">
      <c r="B32" s="29" t="n">
        <v>27</v>
      </c>
      <c r="C32" s="28" t="n"/>
    </row>
    <row r="33">
      <c r="B33" s="29" t="n">
        <v>28</v>
      </c>
      <c r="C33" s="28" t="n"/>
    </row>
    <row r="34">
      <c r="B34" s="29" t="n">
        <v>29</v>
      </c>
      <c r="C34" s="28" t="n"/>
    </row>
    <row r="35">
      <c r="B35" s="29" t="n">
        <v>30</v>
      </c>
      <c r="C35" s="28" t="n"/>
    </row>
    <row r="36">
      <c r="B36" s="29" t="n">
        <v>31</v>
      </c>
      <c r="C36" s="28" t="n"/>
    </row>
    <row r="37">
      <c r="B37" s="29" t="n">
        <v>32</v>
      </c>
      <c r="C37" s="28" t="n"/>
    </row>
    <row r="38">
      <c r="B38" s="29" t="n">
        <v>33</v>
      </c>
      <c r="C38" s="28" t="n"/>
    </row>
    <row r="39">
      <c r="B39" s="29" t="n">
        <v>34</v>
      </c>
      <c r="C39" s="28" t="n"/>
    </row>
    <row r="40">
      <c r="B40" s="29" t="n">
        <v>35</v>
      </c>
      <c r="C40" s="28" t="n"/>
      <c r="H40" s="17" t="inlineStr">
        <is>
          <t>© SKILLAGILITY · Operational Excellence training · skillagility.com</t>
        </is>
      </c>
    </row>
    <row r="41">
      <c r="B41" s="29" t="n">
        <v>36</v>
      </c>
      <c r="C41" s="28" t="n"/>
    </row>
    <row r="42">
      <c r="B42" s="29" t="n">
        <v>37</v>
      </c>
      <c r="C42" s="28" t="n"/>
    </row>
    <row r="43">
      <c r="B43" s="29" t="n">
        <v>38</v>
      </c>
      <c r="C43" s="28" t="n"/>
    </row>
    <row r="44">
      <c r="B44" s="29" t="n">
        <v>39</v>
      </c>
      <c r="C44" s="28" t="n"/>
    </row>
    <row r="45">
      <c r="B45" s="29" t="n">
        <v>40</v>
      </c>
      <c r="C45" s="28" t="n"/>
    </row>
    <row r="46">
      <c r="B46" s="29" t="n">
        <v>41</v>
      </c>
      <c r="C46" s="28" t="n"/>
    </row>
    <row r="47">
      <c r="B47" s="29" t="n">
        <v>42</v>
      </c>
      <c r="C47" s="28" t="n"/>
    </row>
    <row r="48">
      <c r="B48" s="29" t="n">
        <v>43</v>
      </c>
      <c r="C48" s="28" t="n"/>
    </row>
    <row r="49">
      <c r="B49" s="29" t="n">
        <v>44</v>
      </c>
      <c r="C49" s="28" t="n"/>
    </row>
    <row r="50">
      <c r="B50" s="29" t="n">
        <v>45</v>
      </c>
      <c r="C50" s="28" t="n"/>
    </row>
    <row r="51">
      <c r="B51" s="29" t="n">
        <v>46</v>
      </c>
      <c r="C51" s="28" t="n"/>
    </row>
    <row r="52">
      <c r="B52" s="29" t="n">
        <v>47</v>
      </c>
      <c r="C52" s="28" t="n"/>
    </row>
    <row r="53">
      <c r="B53" s="29" t="n">
        <v>48</v>
      </c>
      <c r="C53" s="28" t="n"/>
    </row>
    <row r="54">
      <c r="B54" s="29" t="n">
        <v>49</v>
      </c>
      <c r="C54" s="28" t="n"/>
    </row>
    <row r="55">
      <c r="B55" s="29" t="n">
        <v>50</v>
      </c>
      <c r="C55" s="28" t="n"/>
    </row>
    <row r="56">
      <c r="B56" s="29" t="n">
        <v>51</v>
      </c>
      <c r="C56" s="28" t="n"/>
    </row>
    <row r="57">
      <c r="B57" s="29" t="n">
        <v>52</v>
      </c>
      <c r="C57" s="28" t="n"/>
    </row>
    <row r="58">
      <c r="B58" s="29" t="n">
        <v>53</v>
      </c>
      <c r="C58" s="28" t="n"/>
    </row>
    <row r="59">
      <c r="B59" s="29" t="n">
        <v>54</v>
      </c>
      <c r="C59" s="28" t="n"/>
    </row>
    <row r="60">
      <c r="B60" s="29" t="n">
        <v>55</v>
      </c>
      <c r="C60" s="28" t="n"/>
    </row>
    <row r="61">
      <c r="B61" s="29" t="n">
        <v>56</v>
      </c>
      <c r="C61" s="28" t="n"/>
    </row>
    <row r="62">
      <c r="B62" s="29" t="n">
        <v>57</v>
      </c>
      <c r="C62" s="28" t="n"/>
    </row>
    <row r="63">
      <c r="B63" s="29" t="n">
        <v>58</v>
      </c>
      <c r="C63" s="28" t="n"/>
    </row>
    <row r="64">
      <c r="B64" s="29" t="n">
        <v>59</v>
      </c>
      <c r="C64" s="28" t="n"/>
    </row>
    <row r="65">
      <c r="B65" s="29" t="n">
        <v>60</v>
      </c>
      <c r="C65" s="28" t="n"/>
    </row>
  </sheetData>
  <mergeCells count="12">
    <mergeCell ref="H9:L9"/>
    <mergeCell ref="H15:J15"/>
    <mergeCell ref="H16:J16"/>
    <mergeCell ref="H18:J18"/>
    <mergeCell ref="H21:L21"/>
    <mergeCell ref="H14:J14"/>
    <mergeCell ref="H23:L23"/>
    <mergeCell ref="H13:J13"/>
    <mergeCell ref="H19:J19"/>
    <mergeCell ref="H12:J12"/>
    <mergeCell ref="H17:J17"/>
    <mergeCell ref="H11:J11"/>
  </mergeCells>
  <conditionalFormatting sqref="H21">
    <cfRule type="expression" priority="1" dxfId="0">
      <formula>ISNUMBER(SEARCH("Reject",H21))</formula>
    </cfRule>
    <cfRule type="expression" priority="2" dxfId="1">
      <formula>ISNUMBER(SEARCH("Fail",H21))</formula>
    </cfRule>
  </conditionalFormatting>
  <dataValidations count="1">
    <dataValidation sqref="K6" showDropDown="0" showInputMessage="0" showErrorMessage="0" allowBlank="1" type="list">
      <formula1>=Lists!$A$1:$A$3</formula1>
    </dataValidation>
  </dataValidations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T6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6" customWidth="1" min="2" max="2"/>
    <col width="13" customWidth="1" min="3" max="3"/>
    <col width="13" customWidth="1" min="4" max="4"/>
    <col width="13" customWidth="1" min="5" max="5"/>
    <col width="13" customWidth="1" min="6" max="6"/>
    <col width="3" customWidth="1" min="7" max="7"/>
    <col width="22" customWidth="1" min="8" max="8"/>
    <col width="12" customWidth="1" min="9" max="9"/>
    <col width="12" customWidth="1" min="10" max="10"/>
    <col width="16" customWidth="1" min="11" max="11"/>
    <col width="14" customWidth="1" min="12" max="12"/>
    <col hidden="1" width="13" customWidth="1" min="20" max="20"/>
  </cols>
  <sheetData>
    <row r="1" ht="30" customHeight="1">
      <c r="A1" s="1" t="n"/>
      <c r="B1" s="2" t="inlineStr">
        <is>
          <t>2-Sample t-Test (Welch)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3" t="inlineStr">
        <is>
          <t>SKILLAGILITY</t>
        </is>
      </c>
    </row>
    <row r="2" ht="18" customHeight="1">
      <c r="A2" s="1" t="n"/>
      <c r="B2" s="4" t="inlineStr">
        <is>
          <t>DO TWO INDEPENDENT GROUPS HAVE DIFFERENT MEANS? NO EQUAL-VARIANCE ASSUMPTION NEEDED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 ht="4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6" t="n"/>
      <c r="K3" s="6" t="n"/>
      <c r="L3" s="6" t="n"/>
    </row>
    <row r="5">
      <c r="B5" s="18" t="inlineStr">
        <is>
          <t>#</t>
        </is>
      </c>
      <c r="C5" s="27" t="inlineStr">
        <is>
          <t>Manual</t>
        </is>
      </c>
      <c r="D5" s="27" t="inlineStr">
        <is>
          <t>Barcode</t>
        </is>
      </c>
      <c r="H5" s="15" t="inlineStr">
        <is>
          <t>Significance level (α)</t>
        </is>
      </c>
      <c r="K5" s="28" t="n">
        <v>0.05</v>
      </c>
    </row>
    <row r="6">
      <c r="B6" s="29" t="n">
        <v>1</v>
      </c>
      <c r="C6" s="28" t="n">
        <v>5.21</v>
      </c>
      <c r="D6" s="28" t="n">
        <v>1.97</v>
      </c>
      <c r="H6" s="15" t="inlineStr">
        <is>
          <t>Alternative hypothesis (Ha)</t>
        </is>
      </c>
      <c r="K6" s="12" t="inlineStr">
        <is>
          <t>two-sided (≠)</t>
        </is>
      </c>
      <c r="T6">
        <f>MATCH(K6,Lists!$A$1:$A$3,0)</f>
        <v/>
      </c>
    </row>
    <row r="7">
      <c r="B7" s="29" t="n">
        <v>2</v>
      </c>
      <c r="C7" s="28" t="n">
        <v>7.83</v>
      </c>
      <c r="D7" s="28" t="n">
        <v>2.57</v>
      </c>
    </row>
    <row r="8">
      <c r="B8" s="29" t="n">
        <v>3</v>
      </c>
      <c r="C8" s="28" t="n">
        <v>5.62</v>
      </c>
      <c r="D8" s="28" t="n">
        <v>2.44</v>
      </c>
      <c r="H8" s="30">
        <f>"H0: μ("&amp;C5&amp;") = μ("&amp;D5&amp;")   ·   Ha: μ("&amp;C5&amp;") "&amp;CHOOSE(T6,"≠","&lt;","&gt;")&amp;" μ("&amp;D5&amp;")"</f>
        <v/>
      </c>
    </row>
    <row r="9">
      <c r="B9" s="29" t="n">
        <v>4</v>
      </c>
      <c r="C9" s="28" t="n">
        <v>5.79</v>
      </c>
      <c r="D9" s="28" t="n">
        <v>1.68</v>
      </c>
    </row>
    <row r="10">
      <c r="B10" s="29" t="n">
        <v>5</v>
      </c>
      <c r="C10" s="28" t="n">
        <v>6.34</v>
      </c>
      <c r="D10" s="28" t="n">
        <v>1.97</v>
      </c>
      <c r="H10" s="18" t="inlineStr"/>
      <c r="I10" s="25" t="n"/>
      <c r="J10" s="26" t="n"/>
      <c r="K10" s="18">
        <f>C5</f>
        <v/>
      </c>
      <c r="L10" s="18">
        <f>D5</f>
        <v/>
      </c>
    </row>
    <row r="11">
      <c r="B11" s="29" t="n">
        <v>6</v>
      </c>
      <c r="C11" s="28" t="n">
        <v>7.82</v>
      </c>
      <c r="D11" s="28" t="n">
        <v>2.72</v>
      </c>
      <c r="H11" s="13" t="inlineStr">
        <is>
          <t>n</t>
        </is>
      </c>
      <c r="K11" s="31">
        <f>COUNT($C$6:$C$65)</f>
        <v/>
      </c>
      <c r="L11" s="31">
        <f>COUNT($D$6:$D$65)</f>
        <v/>
      </c>
    </row>
    <row r="12">
      <c r="B12" s="29" t="n">
        <v>7</v>
      </c>
      <c r="C12" s="28" t="n">
        <v>5.35</v>
      </c>
      <c r="D12" s="28" t="n">
        <v>2.15</v>
      </c>
      <c r="H12" s="13" t="inlineStr">
        <is>
          <t>Mean</t>
        </is>
      </c>
      <c r="K12" s="32">
        <f>AVERAGE($C$6:$C$65)</f>
        <v/>
      </c>
      <c r="L12" s="32">
        <f>AVERAGE($D$6:$D$65)</f>
        <v/>
      </c>
    </row>
    <row r="13">
      <c r="B13" s="29" t="n">
        <v>8</v>
      </c>
      <c r="C13" s="28" t="n">
        <v>4.91</v>
      </c>
      <c r="D13" s="28" t="n">
        <v>2.04</v>
      </c>
      <c r="H13" s="13" t="inlineStr">
        <is>
          <t>Standard deviation</t>
        </is>
      </c>
      <c r="K13" s="32">
        <f>_xlfn.STDEV.S($C$6:$C$65)</f>
        <v/>
      </c>
      <c r="L13" s="32">
        <f>_xlfn.STDEV.S($D$6:$D$65)</f>
        <v/>
      </c>
    </row>
    <row r="14">
      <c r="B14" s="29" t="n">
        <v>9</v>
      </c>
      <c r="C14" s="28" t="n">
        <v>8.32</v>
      </c>
      <c r="D14" s="28" t="n">
        <v>2.31</v>
      </c>
    </row>
    <row r="15">
      <c r="B15" s="29" t="n">
        <v>10</v>
      </c>
      <c r="C15" s="28" t="n">
        <v>3.99</v>
      </c>
      <c r="D15" s="28" t="n">
        <v>2.18</v>
      </c>
      <c r="H15" s="13" t="inlineStr">
        <is>
          <t>Difference of means</t>
        </is>
      </c>
      <c r="K15" s="32">
        <f>K12-L12</f>
        <v/>
      </c>
    </row>
    <row r="16">
      <c r="B16" s="29" t="n">
        <v>11</v>
      </c>
      <c r="C16" s="28" t="n">
        <v>5.2</v>
      </c>
      <c r="D16" s="28" t="n">
        <v>2.2</v>
      </c>
      <c r="H16" s="13" t="inlineStr">
        <is>
          <t>Standard error</t>
        </is>
      </c>
      <c r="K16" s="32">
        <f>SQRT(K13^2/K11+L13^2/L11)</f>
        <v/>
      </c>
    </row>
    <row r="17">
      <c r="B17" s="29" t="n">
        <v>12</v>
      </c>
      <c r="C17" s="28" t="n">
        <v>6.33</v>
      </c>
      <c r="D17" s="28" t="n">
        <v>1.23</v>
      </c>
      <c r="H17" s="13" t="inlineStr">
        <is>
          <t>t statistic</t>
        </is>
      </c>
      <c r="K17" s="32">
        <f>K15/K16</f>
        <v/>
      </c>
    </row>
    <row r="18">
      <c r="B18" s="29" t="n">
        <v>13</v>
      </c>
      <c r="C18" s="28" t="n">
        <v>8.109999999999999</v>
      </c>
      <c r="D18" s="28" t="n">
        <v>3.07</v>
      </c>
      <c r="H18" s="13" t="inlineStr">
        <is>
          <t>Degrees of freedom (Welch)</t>
        </is>
      </c>
      <c r="K18" s="35">
        <f>(K13^2/K11+L13^2/L11)^2/((K13^2/K11)^2/(K11-1)+(L13^2/L11)^2/(L11-1))</f>
        <v/>
      </c>
    </row>
    <row r="19">
      <c r="B19" s="29" t="n">
        <v>14</v>
      </c>
      <c r="C19" s="28" t="n">
        <v>4.56</v>
      </c>
      <c r="D19" s="28" t="n">
        <v>2.3</v>
      </c>
      <c r="H19" s="15" t="inlineStr">
        <is>
          <t>p-value</t>
        </is>
      </c>
      <c r="K19" s="33">
        <f>CHOOSE(T6,_xlfn.T.DIST.2T(ABS(K17),K18),1-_xlfn.T.DIST.RT(K17,K18),_xlfn.T.DIST.RT(K17,K18))</f>
        <v/>
      </c>
    </row>
    <row r="20">
      <c r="B20" s="29" t="n">
        <v>15</v>
      </c>
      <c r="C20" s="28" t="n">
        <v>2.93</v>
      </c>
      <c r="D20" s="28" t="n">
        <v>1.76</v>
      </c>
      <c r="H20" s="13" t="inlineStr">
        <is>
          <t>CI for the difference — lower</t>
        </is>
      </c>
      <c r="K20" s="32">
        <f>K15-_xlfn.T.INV.2T(K5,K18)*K16</f>
        <v/>
      </c>
    </row>
    <row r="21">
      <c r="B21" s="29" t="n">
        <v>16</v>
      </c>
      <c r="C21" s="28" t="n">
        <v>6.33</v>
      </c>
      <c r="D21" s="28" t="n">
        <v>2.69</v>
      </c>
      <c r="H21" s="13" t="inlineStr">
        <is>
          <t>CI for the difference — upper</t>
        </is>
      </c>
      <c r="K21" s="32">
        <f>K15+_xlfn.T.INV.2T(K5,K18)*K16</f>
        <v/>
      </c>
    </row>
    <row r="22">
      <c r="B22" s="29" t="n">
        <v>17</v>
      </c>
      <c r="C22" s="28" t="n">
        <v>5.03</v>
      </c>
      <c r="D22" s="28" t="n">
        <v>2.35</v>
      </c>
      <c r="H22" s="13" t="inlineStr">
        <is>
          <t>Equal variances? F-test p-value</t>
        </is>
      </c>
      <c r="K22" s="36">
        <f>_xlfn.F.TEST($C$6:$C$65,$D$6:$D$65)</f>
        <v/>
      </c>
    </row>
    <row r="23">
      <c r="B23" s="29" t="n">
        <v>18</v>
      </c>
      <c r="C23" s="28" t="n">
        <v>5.17</v>
      </c>
      <c r="D23" s="28" t="n">
        <v>2.21</v>
      </c>
    </row>
    <row r="24" ht="22" customHeight="1">
      <c r="B24" s="29" t="n">
        <v>19</v>
      </c>
      <c r="C24" s="28" t="n">
        <v>6.11</v>
      </c>
      <c r="D24" s="28" t="n">
        <v>2.72</v>
      </c>
      <c r="H24" s="34">
        <f>IF(K19="","",IF(K19&lt;K5,"Reject H0 — the effect is statistically significant","Fail to reject H0 — no significant effect detected"))</f>
        <v/>
      </c>
    </row>
    <row r="25">
      <c r="B25" s="29" t="n">
        <v>20</v>
      </c>
      <c r="C25" s="28" t="n">
        <v>5.85</v>
      </c>
      <c r="D25" s="28" t="n">
        <v>3.33</v>
      </c>
    </row>
    <row r="26">
      <c r="B26" s="29" t="n">
        <v>21</v>
      </c>
      <c r="C26" s="28" t="n">
        <v>5.92</v>
      </c>
      <c r="D26" s="28" t="n"/>
    </row>
    <row r="27">
      <c r="B27" s="29" t="n">
        <v>22</v>
      </c>
      <c r="C27" s="28" t="n">
        <v>5.13</v>
      </c>
      <c r="D27" s="28" t="n"/>
    </row>
    <row r="28">
      <c r="B28" s="29" t="n">
        <v>23</v>
      </c>
      <c r="C28" s="28" t="n">
        <v>7.02</v>
      </c>
      <c r="D28" s="28" t="n"/>
    </row>
    <row r="29">
      <c r="B29" s="29" t="n">
        <v>24</v>
      </c>
      <c r="C29" s="28" t="n">
        <v>7.26</v>
      </c>
      <c r="D29" s="28" t="n"/>
    </row>
    <row r="30">
      <c r="B30" s="29" t="n">
        <v>25</v>
      </c>
      <c r="C30" s="28" t="n">
        <v>5.64</v>
      </c>
      <c r="D30" s="28" t="n"/>
    </row>
    <row r="31">
      <c r="B31" s="29" t="n">
        <v>26</v>
      </c>
      <c r="C31" s="28" t="n"/>
      <c r="D31" s="28" t="n"/>
    </row>
    <row r="32">
      <c r="B32" s="29" t="n">
        <v>27</v>
      </c>
      <c r="C32" s="28" t="n"/>
      <c r="D32" s="28" t="n"/>
    </row>
    <row r="33">
      <c r="B33" s="29" t="n">
        <v>28</v>
      </c>
      <c r="C33" s="28" t="n"/>
      <c r="D33" s="28" t="n"/>
    </row>
    <row r="34">
      <c r="B34" s="29" t="n">
        <v>29</v>
      </c>
      <c r="C34" s="28" t="n"/>
      <c r="D34" s="28" t="n"/>
    </row>
    <row r="35">
      <c r="B35" s="29" t="n">
        <v>30</v>
      </c>
      <c r="C35" s="28" t="n"/>
      <c r="D35" s="28" t="n"/>
    </row>
    <row r="36">
      <c r="B36" s="29" t="n">
        <v>31</v>
      </c>
      <c r="C36" s="28" t="n"/>
      <c r="D36" s="28" t="n"/>
    </row>
    <row r="37">
      <c r="B37" s="29" t="n">
        <v>32</v>
      </c>
      <c r="C37" s="28" t="n"/>
      <c r="D37" s="28" t="n"/>
    </row>
    <row r="38">
      <c r="B38" s="29" t="n">
        <v>33</v>
      </c>
      <c r="C38" s="28" t="n"/>
      <c r="D38" s="28" t="n"/>
    </row>
    <row r="39">
      <c r="B39" s="29" t="n">
        <v>34</v>
      </c>
      <c r="C39" s="28" t="n"/>
      <c r="D39" s="28" t="n"/>
    </row>
    <row r="40">
      <c r="B40" s="29" t="n">
        <v>35</v>
      </c>
      <c r="C40" s="28" t="n"/>
      <c r="D40" s="28" t="n"/>
      <c r="H40" s="17" t="inlineStr">
        <is>
          <t>© SKILLAGILITY · Operational Excellence training · skillagility.com</t>
        </is>
      </c>
    </row>
    <row r="41">
      <c r="B41" s="29" t="n">
        <v>36</v>
      </c>
      <c r="C41" s="28" t="n"/>
      <c r="D41" s="28" t="n"/>
    </row>
    <row r="42">
      <c r="B42" s="29" t="n">
        <v>37</v>
      </c>
      <c r="C42" s="28" t="n"/>
      <c r="D42" s="28" t="n"/>
    </row>
    <row r="43">
      <c r="B43" s="29" t="n">
        <v>38</v>
      </c>
      <c r="C43" s="28" t="n"/>
      <c r="D43" s="28" t="n"/>
    </row>
    <row r="44">
      <c r="B44" s="29" t="n">
        <v>39</v>
      </c>
      <c r="C44" s="28" t="n"/>
      <c r="D44" s="28" t="n"/>
    </row>
    <row r="45">
      <c r="B45" s="29" t="n">
        <v>40</v>
      </c>
      <c r="C45" s="28" t="n"/>
      <c r="D45" s="28" t="n"/>
    </row>
    <row r="46">
      <c r="B46" s="29" t="n">
        <v>41</v>
      </c>
      <c r="C46" s="28" t="n"/>
      <c r="D46" s="28" t="n"/>
    </row>
    <row r="47">
      <c r="B47" s="29" t="n">
        <v>42</v>
      </c>
      <c r="C47" s="28" t="n"/>
      <c r="D47" s="28" t="n"/>
    </row>
    <row r="48">
      <c r="B48" s="29" t="n">
        <v>43</v>
      </c>
      <c r="C48" s="28" t="n"/>
      <c r="D48" s="28" t="n"/>
    </row>
    <row r="49">
      <c r="B49" s="29" t="n">
        <v>44</v>
      </c>
      <c r="C49" s="28" t="n"/>
      <c r="D49" s="28" t="n"/>
    </row>
    <row r="50">
      <c r="B50" s="29" t="n">
        <v>45</v>
      </c>
      <c r="C50" s="28" t="n"/>
      <c r="D50" s="28" t="n"/>
    </row>
    <row r="51">
      <c r="B51" s="29" t="n">
        <v>46</v>
      </c>
      <c r="C51" s="28" t="n"/>
      <c r="D51" s="28" t="n"/>
    </row>
    <row r="52">
      <c r="B52" s="29" t="n">
        <v>47</v>
      </c>
      <c r="C52" s="28" t="n"/>
      <c r="D52" s="28" t="n"/>
    </row>
    <row r="53">
      <c r="B53" s="29" t="n">
        <v>48</v>
      </c>
      <c r="C53" s="28" t="n"/>
      <c r="D53" s="28" t="n"/>
    </row>
    <row r="54">
      <c r="B54" s="29" t="n">
        <v>49</v>
      </c>
      <c r="C54" s="28" t="n"/>
      <c r="D54" s="28" t="n"/>
    </row>
    <row r="55">
      <c r="B55" s="29" t="n">
        <v>50</v>
      </c>
      <c r="C55" s="28" t="n"/>
      <c r="D55" s="28" t="n"/>
    </row>
    <row r="56">
      <c r="B56" s="29" t="n">
        <v>51</v>
      </c>
      <c r="C56" s="28" t="n"/>
      <c r="D56" s="28" t="n"/>
    </row>
    <row r="57">
      <c r="B57" s="29" t="n">
        <v>52</v>
      </c>
      <c r="C57" s="28" t="n"/>
      <c r="D57" s="28" t="n"/>
    </row>
    <row r="58">
      <c r="B58" s="29" t="n">
        <v>53</v>
      </c>
      <c r="C58" s="28" t="n"/>
      <c r="D58" s="28" t="n"/>
    </row>
    <row r="59">
      <c r="B59" s="29" t="n">
        <v>54</v>
      </c>
      <c r="C59" s="28" t="n"/>
      <c r="D59" s="28" t="n"/>
    </row>
    <row r="60">
      <c r="B60" s="29" t="n">
        <v>55</v>
      </c>
      <c r="C60" s="28" t="n"/>
      <c r="D60" s="28" t="n"/>
    </row>
    <row r="61">
      <c r="B61" s="29" t="n">
        <v>56</v>
      </c>
      <c r="C61" s="28" t="n"/>
      <c r="D61" s="28" t="n"/>
    </row>
    <row r="62">
      <c r="B62" s="29" t="n">
        <v>57</v>
      </c>
      <c r="C62" s="28" t="n"/>
      <c r="D62" s="28" t="n"/>
    </row>
    <row r="63">
      <c r="B63" s="29" t="n">
        <v>58</v>
      </c>
      <c r="C63" s="28" t="n"/>
      <c r="D63" s="28" t="n"/>
    </row>
    <row r="64">
      <c r="B64" s="29" t="n">
        <v>59</v>
      </c>
      <c r="C64" s="28" t="n"/>
      <c r="D64" s="28" t="n"/>
    </row>
    <row r="65">
      <c r="B65" s="29" t="n">
        <v>60</v>
      </c>
      <c r="C65" s="28" t="n"/>
      <c r="D65" s="28" t="n"/>
    </row>
  </sheetData>
  <mergeCells count="14">
    <mergeCell ref="H15:J15"/>
    <mergeCell ref="H16:J16"/>
    <mergeCell ref="H10:J10"/>
    <mergeCell ref="H18:J18"/>
    <mergeCell ref="H22:J22"/>
    <mergeCell ref="H13:J13"/>
    <mergeCell ref="H19:J19"/>
    <mergeCell ref="H24:L24"/>
    <mergeCell ref="H8:L8"/>
    <mergeCell ref="H12:J12"/>
    <mergeCell ref="H17:J17"/>
    <mergeCell ref="H11:J11"/>
    <mergeCell ref="H21:J21"/>
    <mergeCell ref="H20:J20"/>
  </mergeCells>
  <conditionalFormatting sqref="H24">
    <cfRule type="expression" priority="1" dxfId="0">
      <formula>ISNUMBER(SEARCH("Reject",H24))</formula>
    </cfRule>
    <cfRule type="expression" priority="2" dxfId="1">
      <formula>ISNUMBER(SEARCH("Fail",H24))</formula>
    </cfRule>
  </conditionalFormatting>
  <dataValidations count="1">
    <dataValidation sqref="K6" showDropDown="0" showInputMessage="0" showErrorMessage="0" allowBlank="1" type="list">
      <formula1>=Lists!$A$1:$A$3</formula1>
    </dataValidation>
  </dataValidations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T6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6" customWidth="1" min="2" max="2"/>
    <col width="13" customWidth="1" min="3" max="3"/>
    <col width="13" customWidth="1" min="4" max="4"/>
    <col width="13" customWidth="1" min="5" max="5"/>
    <col width="13" customWidth="1" min="6" max="6"/>
    <col width="3" customWidth="1" min="7" max="7"/>
    <col width="22" customWidth="1" min="8" max="8"/>
    <col width="12" customWidth="1" min="9" max="9"/>
    <col width="12" customWidth="1" min="10" max="10"/>
    <col width="16" customWidth="1" min="11" max="11"/>
    <col width="14" customWidth="1" min="12" max="12"/>
    <col hidden="1" width="13" customWidth="1" min="20" max="20"/>
  </cols>
  <sheetData>
    <row r="1" ht="30" customHeight="1">
      <c r="A1" s="1" t="n"/>
      <c r="B1" s="2" t="inlineStr">
        <is>
          <t>Paired t-Test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3" t="inlineStr">
        <is>
          <t>SKILLAGILITY</t>
        </is>
      </c>
    </row>
    <row r="2" ht="18" customHeight="1">
      <c r="A2" s="1" t="n"/>
      <c r="B2" s="4" t="inlineStr">
        <is>
          <t>BEFORE/AFTER ON THE SAME ITEMS — TESTS THE MEAN OF THE DIFFERENCES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 ht="4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6" t="n"/>
      <c r="K3" s="6" t="n"/>
      <c r="L3" s="6" t="n"/>
    </row>
    <row r="5">
      <c r="B5" s="18" t="inlineStr">
        <is>
          <t>#</t>
        </is>
      </c>
      <c r="C5" s="27" t="inlineStr">
        <is>
          <t>Before</t>
        </is>
      </c>
      <c r="D5" s="27" t="inlineStr">
        <is>
          <t>After</t>
        </is>
      </c>
      <c r="E5" s="24" t="inlineStr">
        <is>
          <t>Difference</t>
        </is>
      </c>
      <c r="H5" s="15" t="inlineStr">
        <is>
          <t>Significance level (α)</t>
        </is>
      </c>
      <c r="K5" s="28" t="n">
        <v>0.05</v>
      </c>
    </row>
    <row r="6">
      <c r="B6" s="29" t="n">
        <v>1</v>
      </c>
      <c r="C6" s="28" t="n">
        <v>6</v>
      </c>
      <c r="D6" s="28" t="n">
        <v>4.26</v>
      </c>
      <c r="E6" s="37">
        <f>IF(OR(C6="",D6=""),"",C6-D6)</f>
        <v/>
      </c>
      <c r="H6" s="15" t="inlineStr">
        <is>
          <t>Alternative hypothesis (Ha)</t>
        </is>
      </c>
      <c r="K6" s="12" t="inlineStr">
        <is>
          <t>greater than (&gt;)</t>
        </is>
      </c>
      <c r="T6">
        <f>MATCH(K6,Lists!$A$1:$A$3,0)</f>
        <v/>
      </c>
    </row>
    <row r="7">
      <c r="B7" s="29" t="n">
        <v>2</v>
      </c>
      <c r="C7" s="28" t="n">
        <v>6.93</v>
      </c>
      <c r="D7" s="28" t="n">
        <v>5.91</v>
      </c>
      <c r="E7" s="37">
        <f>IF(OR(C7="",D7=""),"",C7-D7)</f>
        <v/>
      </c>
    </row>
    <row r="8">
      <c r="B8" s="29" t="n">
        <v>3</v>
      </c>
      <c r="C8" s="28" t="n">
        <v>7.44</v>
      </c>
      <c r="D8" s="28" t="n">
        <v>6.33</v>
      </c>
      <c r="E8" s="37">
        <f>IF(OR(C8="",D8=""),"",C8-D8)</f>
        <v/>
      </c>
      <c r="H8" s="30">
        <f>"H0: μd = 0   ·   Ha: μd "&amp;CHOOSE(T6,"≠","&lt;","&gt;")&amp;" 0   (d = "&amp;C5&amp;" − "&amp;D5&amp;")"</f>
        <v/>
      </c>
    </row>
    <row r="9">
      <c r="B9" s="29" t="n">
        <v>4</v>
      </c>
      <c r="C9" s="28" t="n">
        <v>4.58</v>
      </c>
      <c r="D9" s="28" t="n">
        <v>3.58</v>
      </c>
      <c r="E9" s="37">
        <f>IF(OR(C9="",D9=""),"",C9-D9)</f>
        <v/>
      </c>
    </row>
    <row r="10">
      <c r="B10" s="29" t="n">
        <v>5</v>
      </c>
      <c r="C10" s="28" t="n">
        <v>5.03</v>
      </c>
      <c r="D10" s="28" t="n">
        <v>4.92</v>
      </c>
      <c r="E10" s="37">
        <f>IF(OR(C10="",D10=""),"",C10-D10)</f>
        <v/>
      </c>
      <c r="H10" s="13" t="inlineStr">
        <is>
          <t>Pairs (n)</t>
        </is>
      </c>
      <c r="K10" s="31">
        <f>COUNT($E$6:$E$65)</f>
        <v/>
      </c>
    </row>
    <row r="11">
      <c r="B11" s="29" t="n">
        <v>6</v>
      </c>
      <c r="C11" s="28" t="n">
        <v>6.2</v>
      </c>
      <c r="D11" s="28" t="n">
        <v>5.97</v>
      </c>
      <c r="E11" s="37">
        <f>IF(OR(C11="",D11=""),"",C11-D11)</f>
        <v/>
      </c>
      <c r="H11" s="13" t="inlineStr">
        <is>
          <t>Mean difference</t>
        </is>
      </c>
      <c r="K11" s="32">
        <f>AVERAGE($E$6:$E$65)</f>
        <v/>
      </c>
    </row>
    <row r="12">
      <c r="B12" s="29" t="n">
        <v>7</v>
      </c>
      <c r="C12" s="28" t="n">
        <v>3.96</v>
      </c>
      <c r="D12" s="28" t="n">
        <v>3.65</v>
      </c>
      <c r="E12" s="37">
        <f>IF(OR(C12="",D12=""),"",C12-D12)</f>
        <v/>
      </c>
      <c r="H12" s="13" t="inlineStr">
        <is>
          <t>Std dev of differences</t>
        </is>
      </c>
      <c r="K12" s="32">
        <f>_xlfn.STDEV.S($E$6:$E$65)</f>
        <v/>
      </c>
    </row>
    <row r="13">
      <c r="B13" s="29" t="n">
        <v>8</v>
      </c>
      <c r="C13" s="28" t="n">
        <v>5.26</v>
      </c>
      <c r="D13" s="28" t="n">
        <v>3.69</v>
      </c>
      <c r="E13" s="37">
        <f>IF(OR(C13="",D13=""),"",C13-D13)</f>
        <v/>
      </c>
      <c r="H13" s="13" t="inlineStr">
        <is>
          <t>Standard error</t>
        </is>
      </c>
      <c r="K13" s="32">
        <f>K12/SQRT(K10)</f>
        <v/>
      </c>
    </row>
    <row r="14">
      <c r="B14" s="29" t="n">
        <v>9</v>
      </c>
      <c r="C14" s="28" t="n">
        <v>6.66</v>
      </c>
      <c r="D14" s="28" t="n">
        <v>6.19</v>
      </c>
      <c r="E14" s="37">
        <f>IF(OR(C14="",D14=""),"",C14-D14)</f>
        <v/>
      </c>
      <c r="H14" s="13" t="inlineStr">
        <is>
          <t>t statistic</t>
        </is>
      </c>
      <c r="K14" s="32">
        <f>K11/K13</f>
        <v/>
      </c>
    </row>
    <row r="15">
      <c r="B15" s="29" t="n">
        <v>10</v>
      </c>
      <c r="C15" s="28" t="n">
        <v>6.44</v>
      </c>
      <c r="D15" s="28" t="n">
        <v>5.74</v>
      </c>
      <c r="E15" s="37">
        <f>IF(OR(C15="",D15=""),"",C15-D15)</f>
        <v/>
      </c>
      <c r="H15" s="13" t="inlineStr">
        <is>
          <t>Degrees of freedom</t>
        </is>
      </c>
      <c r="K15" s="31">
        <f>K10-1</f>
        <v/>
      </c>
    </row>
    <row r="16">
      <c r="B16" s="29" t="n">
        <v>11</v>
      </c>
      <c r="C16" s="28" t="n">
        <v>6.02</v>
      </c>
      <c r="D16" s="28" t="n">
        <v>5.32</v>
      </c>
      <c r="E16" s="37">
        <f>IF(OR(C16="",D16=""),"",C16-D16)</f>
        <v/>
      </c>
      <c r="H16" s="15" t="inlineStr">
        <is>
          <t>p-value</t>
        </is>
      </c>
      <c r="K16" s="33">
        <f>CHOOSE(T6,_xlfn.T.DIST.2T(ABS(K14),K15),1-_xlfn.T.DIST.RT(K14,K15),_xlfn.T.DIST.RT(K14,K15))</f>
        <v/>
      </c>
    </row>
    <row r="17">
      <c r="B17" s="29" t="n">
        <v>12</v>
      </c>
      <c r="C17" s="28" t="n">
        <v>3.79</v>
      </c>
      <c r="D17" s="28" t="n">
        <v>2.76</v>
      </c>
      <c r="E17" s="37">
        <f>IF(OR(C17="",D17=""),"",C17-D17)</f>
        <v/>
      </c>
      <c r="H17" s="13" t="inlineStr">
        <is>
          <t>CI for the mean difference — lower</t>
        </is>
      </c>
      <c r="K17" s="32">
        <f>K11-_xlfn.T.INV.2T(K5,K15)*K13</f>
        <v/>
      </c>
    </row>
    <row r="18">
      <c r="B18" s="29" t="n">
        <v>13</v>
      </c>
      <c r="C18" s="28" t="n"/>
      <c r="D18" s="28" t="n"/>
      <c r="E18" s="37">
        <f>IF(OR(C18="",D18=""),"",C18-D18)</f>
        <v/>
      </c>
      <c r="H18" s="13" t="inlineStr">
        <is>
          <t>CI for the mean difference — upper</t>
        </is>
      </c>
      <c r="K18" s="32">
        <f>K11+_xlfn.T.INV.2T(K5,K15)*K13</f>
        <v/>
      </c>
    </row>
    <row r="19">
      <c r="B19" s="29" t="n">
        <v>14</v>
      </c>
      <c r="C19" s="28" t="n"/>
      <c r="D19" s="28" t="n"/>
      <c r="E19" s="37">
        <f>IF(OR(C19="",D19=""),"",C19-D19)</f>
        <v/>
      </c>
    </row>
    <row r="20" ht="22" customHeight="1">
      <c r="B20" s="29" t="n">
        <v>15</v>
      </c>
      <c r="C20" s="28" t="n"/>
      <c r="D20" s="28" t="n"/>
      <c r="E20" s="37">
        <f>IF(OR(C20="",D20=""),"",C20-D20)</f>
        <v/>
      </c>
      <c r="H20" s="34">
        <f>IF(K16="","",IF(K16&lt;K5,"Reject H0 — the effect is statistically significant","Fail to reject H0 — no significant effect detected"))</f>
        <v/>
      </c>
    </row>
    <row r="21">
      <c r="B21" s="29" t="n">
        <v>16</v>
      </c>
      <c r="C21" s="28" t="n"/>
      <c r="D21" s="28" t="n"/>
      <c r="E21" s="37">
        <f>IF(OR(C21="",D21=""),"",C21-D21)</f>
        <v/>
      </c>
    </row>
    <row r="22" ht="30" customHeight="1">
      <c r="B22" s="29" t="n">
        <v>17</v>
      </c>
      <c r="C22" s="28" t="n"/>
      <c r="D22" s="28" t="n"/>
      <c r="E22" s="37">
        <f>IF(OR(C22="",D22=""),"",C22-D22)</f>
        <v/>
      </c>
      <c r="H22" s="23" t="inlineStr">
        <is>
          <t>Example: average order-entry time (min) of the same 12 clerks before and after retraining. Ha 'greater than' tests whether 'Before' is higher than 'After'.</t>
        </is>
      </c>
    </row>
    <row r="23">
      <c r="B23" s="29" t="n">
        <v>18</v>
      </c>
      <c r="C23" s="28" t="n"/>
      <c r="D23" s="28" t="n"/>
      <c r="E23" s="37">
        <f>IF(OR(C23="",D23=""),"",C23-D23)</f>
        <v/>
      </c>
    </row>
    <row r="24">
      <c r="B24" s="29" t="n">
        <v>19</v>
      </c>
      <c r="C24" s="28" t="n"/>
      <c r="D24" s="28" t="n"/>
      <c r="E24" s="37">
        <f>IF(OR(C24="",D24=""),"",C24-D24)</f>
        <v/>
      </c>
    </row>
    <row r="25">
      <c r="B25" s="29" t="n">
        <v>20</v>
      </c>
      <c r="C25" s="28" t="n"/>
      <c r="D25" s="28" t="n"/>
      <c r="E25" s="37">
        <f>IF(OR(C25="",D25=""),"",C25-D25)</f>
        <v/>
      </c>
    </row>
    <row r="26">
      <c r="B26" s="29" t="n">
        <v>21</v>
      </c>
      <c r="C26" s="28" t="n"/>
      <c r="D26" s="28" t="n"/>
      <c r="E26" s="37">
        <f>IF(OR(C26="",D26=""),"",C26-D26)</f>
        <v/>
      </c>
    </row>
    <row r="27">
      <c r="B27" s="29" t="n">
        <v>22</v>
      </c>
      <c r="C27" s="28" t="n"/>
      <c r="D27" s="28" t="n"/>
      <c r="E27" s="37">
        <f>IF(OR(C27="",D27=""),"",C27-D27)</f>
        <v/>
      </c>
    </row>
    <row r="28">
      <c r="B28" s="29" t="n">
        <v>23</v>
      </c>
      <c r="C28" s="28" t="n"/>
      <c r="D28" s="28" t="n"/>
      <c r="E28" s="37">
        <f>IF(OR(C28="",D28=""),"",C28-D28)</f>
        <v/>
      </c>
    </row>
    <row r="29">
      <c r="B29" s="29" t="n">
        <v>24</v>
      </c>
      <c r="C29" s="28" t="n"/>
      <c r="D29" s="28" t="n"/>
      <c r="E29" s="37">
        <f>IF(OR(C29="",D29=""),"",C29-D29)</f>
        <v/>
      </c>
    </row>
    <row r="30">
      <c r="B30" s="29" t="n">
        <v>25</v>
      </c>
      <c r="C30" s="28" t="n"/>
      <c r="D30" s="28" t="n"/>
      <c r="E30" s="37">
        <f>IF(OR(C30="",D30=""),"",C30-D30)</f>
        <v/>
      </c>
    </row>
    <row r="31">
      <c r="B31" s="29" t="n">
        <v>26</v>
      </c>
      <c r="C31" s="28" t="n"/>
      <c r="D31" s="28" t="n"/>
      <c r="E31" s="37">
        <f>IF(OR(C31="",D31=""),"",C31-D31)</f>
        <v/>
      </c>
    </row>
    <row r="32">
      <c r="B32" s="29" t="n">
        <v>27</v>
      </c>
      <c r="C32" s="28" t="n"/>
      <c r="D32" s="28" t="n"/>
      <c r="E32" s="37">
        <f>IF(OR(C32="",D32=""),"",C32-D32)</f>
        <v/>
      </c>
    </row>
    <row r="33">
      <c r="B33" s="29" t="n">
        <v>28</v>
      </c>
      <c r="C33" s="28" t="n"/>
      <c r="D33" s="28" t="n"/>
      <c r="E33" s="37">
        <f>IF(OR(C33="",D33=""),"",C33-D33)</f>
        <v/>
      </c>
    </row>
    <row r="34">
      <c r="B34" s="29" t="n">
        <v>29</v>
      </c>
      <c r="C34" s="28" t="n"/>
      <c r="D34" s="28" t="n"/>
      <c r="E34" s="37">
        <f>IF(OR(C34="",D34=""),"",C34-D34)</f>
        <v/>
      </c>
    </row>
    <row r="35">
      <c r="B35" s="29" t="n">
        <v>30</v>
      </c>
      <c r="C35" s="28" t="n"/>
      <c r="D35" s="28" t="n"/>
      <c r="E35" s="37">
        <f>IF(OR(C35="",D35=""),"",C35-D35)</f>
        <v/>
      </c>
    </row>
    <row r="36">
      <c r="B36" s="29" t="n">
        <v>31</v>
      </c>
      <c r="C36" s="28" t="n"/>
      <c r="D36" s="28" t="n"/>
      <c r="E36" s="37">
        <f>IF(OR(C36="",D36=""),"",C36-D36)</f>
        <v/>
      </c>
    </row>
    <row r="37">
      <c r="B37" s="29" t="n">
        <v>32</v>
      </c>
      <c r="C37" s="28" t="n"/>
      <c r="D37" s="28" t="n"/>
      <c r="E37" s="37">
        <f>IF(OR(C37="",D37=""),"",C37-D37)</f>
        <v/>
      </c>
    </row>
    <row r="38">
      <c r="B38" s="29" t="n">
        <v>33</v>
      </c>
      <c r="C38" s="28" t="n"/>
      <c r="D38" s="28" t="n"/>
      <c r="E38" s="37">
        <f>IF(OR(C38="",D38=""),"",C38-D38)</f>
        <v/>
      </c>
    </row>
    <row r="39">
      <c r="B39" s="29" t="n">
        <v>34</v>
      </c>
      <c r="C39" s="28" t="n"/>
      <c r="D39" s="28" t="n"/>
      <c r="E39" s="37">
        <f>IF(OR(C39="",D39=""),"",C39-D39)</f>
        <v/>
      </c>
    </row>
    <row r="40">
      <c r="B40" s="29" t="n">
        <v>35</v>
      </c>
      <c r="C40" s="28" t="n"/>
      <c r="D40" s="28" t="n"/>
      <c r="E40" s="37">
        <f>IF(OR(C40="",D40=""),"",C40-D40)</f>
        <v/>
      </c>
      <c r="H40" s="17" t="inlineStr">
        <is>
          <t>© SKILLAGILITY · Operational Excellence training · skillagility.com</t>
        </is>
      </c>
    </row>
    <row r="41">
      <c r="B41" s="29" t="n">
        <v>36</v>
      </c>
      <c r="C41" s="28" t="n"/>
      <c r="D41" s="28" t="n"/>
      <c r="E41" s="37">
        <f>IF(OR(C41="",D41=""),"",C41-D41)</f>
        <v/>
      </c>
    </row>
    <row r="42">
      <c r="B42" s="29" t="n">
        <v>37</v>
      </c>
      <c r="C42" s="28" t="n"/>
      <c r="D42" s="28" t="n"/>
      <c r="E42" s="37">
        <f>IF(OR(C42="",D42=""),"",C42-D42)</f>
        <v/>
      </c>
    </row>
    <row r="43">
      <c r="B43" s="29" t="n">
        <v>38</v>
      </c>
      <c r="C43" s="28" t="n"/>
      <c r="D43" s="28" t="n"/>
      <c r="E43" s="37">
        <f>IF(OR(C43="",D43=""),"",C43-D43)</f>
        <v/>
      </c>
    </row>
    <row r="44">
      <c r="B44" s="29" t="n">
        <v>39</v>
      </c>
      <c r="C44" s="28" t="n"/>
      <c r="D44" s="28" t="n"/>
      <c r="E44" s="37">
        <f>IF(OR(C44="",D44=""),"",C44-D44)</f>
        <v/>
      </c>
    </row>
    <row r="45">
      <c r="B45" s="29" t="n">
        <v>40</v>
      </c>
      <c r="C45" s="28" t="n"/>
      <c r="D45" s="28" t="n"/>
      <c r="E45" s="37">
        <f>IF(OR(C45="",D45=""),"",C45-D45)</f>
        <v/>
      </c>
    </row>
    <row r="46">
      <c r="B46" s="29" t="n">
        <v>41</v>
      </c>
      <c r="C46" s="28" t="n"/>
      <c r="D46" s="28" t="n"/>
      <c r="E46" s="37">
        <f>IF(OR(C46="",D46=""),"",C46-D46)</f>
        <v/>
      </c>
    </row>
    <row r="47">
      <c r="B47" s="29" t="n">
        <v>42</v>
      </c>
      <c r="C47" s="28" t="n"/>
      <c r="D47" s="28" t="n"/>
      <c r="E47" s="37">
        <f>IF(OR(C47="",D47=""),"",C47-D47)</f>
        <v/>
      </c>
    </row>
    <row r="48">
      <c r="B48" s="29" t="n">
        <v>43</v>
      </c>
      <c r="C48" s="28" t="n"/>
      <c r="D48" s="28" t="n"/>
      <c r="E48" s="37">
        <f>IF(OR(C48="",D48=""),"",C48-D48)</f>
        <v/>
      </c>
    </row>
    <row r="49">
      <c r="B49" s="29" t="n">
        <v>44</v>
      </c>
      <c r="C49" s="28" t="n"/>
      <c r="D49" s="28" t="n"/>
      <c r="E49" s="37">
        <f>IF(OR(C49="",D49=""),"",C49-D49)</f>
        <v/>
      </c>
    </row>
    <row r="50">
      <c r="B50" s="29" t="n">
        <v>45</v>
      </c>
      <c r="C50" s="28" t="n"/>
      <c r="D50" s="28" t="n"/>
      <c r="E50" s="37">
        <f>IF(OR(C50="",D50=""),"",C50-D50)</f>
        <v/>
      </c>
    </row>
    <row r="51">
      <c r="B51" s="29" t="n">
        <v>46</v>
      </c>
      <c r="C51" s="28" t="n"/>
      <c r="D51" s="28" t="n"/>
      <c r="E51" s="37">
        <f>IF(OR(C51="",D51=""),"",C51-D51)</f>
        <v/>
      </c>
    </row>
    <row r="52">
      <c r="B52" s="29" t="n">
        <v>47</v>
      </c>
      <c r="C52" s="28" t="n"/>
      <c r="D52" s="28" t="n"/>
      <c r="E52" s="37">
        <f>IF(OR(C52="",D52=""),"",C52-D52)</f>
        <v/>
      </c>
    </row>
    <row r="53">
      <c r="B53" s="29" t="n">
        <v>48</v>
      </c>
      <c r="C53" s="28" t="n"/>
      <c r="D53" s="28" t="n"/>
      <c r="E53" s="37">
        <f>IF(OR(C53="",D53=""),"",C53-D53)</f>
        <v/>
      </c>
    </row>
    <row r="54">
      <c r="B54" s="29" t="n">
        <v>49</v>
      </c>
      <c r="C54" s="28" t="n"/>
      <c r="D54" s="28" t="n"/>
      <c r="E54" s="37">
        <f>IF(OR(C54="",D54=""),"",C54-D54)</f>
        <v/>
      </c>
    </row>
    <row r="55">
      <c r="B55" s="29" t="n">
        <v>50</v>
      </c>
      <c r="C55" s="28" t="n"/>
      <c r="D55" s="28" t="n"/>
      <c r="E55" s="37">
        <f>IF(OR(C55="",D55=""),"",C55-D55)</f>
        <v/>
      </c>
    </row>
    <row r="56">
      <c r="B56" s="29" t="n">
        <v>51</v>
      </c>
      <c r="C56" s="28" t="n"/>
      <c r="D56" s="28" t="n"/>
      <c r="E56" s="37">
        <f>IF(OR(C56="",D56=""),"",C56-D56)</f>
        <v/>
      </c>
    </row>
    <row r="57">
      <c r="B57" s="29" t="n">
        <v>52</v>
      </c>
      <c r="C57" s="28" t="n"/>
      <c r="D57" s="28" t="n"/>
      <c r="E57" s="37">
        <f>IF(OR(C57="",D57=""),"",C57-D57)</f>
        <v/>
      </c>
    </row>
    <row r="58">
      <c r="B58" s="29" t="n">
        <v>53</v>
      </c>
      <c r="C58" s="28" t="n"/>
      <c r="D58" s="28" t="n"/>
      <c r="E58" s="37">
        <f>IF(OR(C58="",D58=""),"",C58-D58)</f>
        <v/>
      </c>
    </row>
    <row r="59">
      <c r="B59" s="29" t="n">
        <v>54</v>
      </c>
      <c r="C59" s="28" t="n"/>
      <c r="D59" s="28" t="n"/>
      <c r="E59" s="37">
        <f>IF(OR(C59="",D59=""),"",C59-D59)</f>
        <v/>
      </c>
    </row>
    <row r="60">
      <c r="B60" s="29" t="n">
        <v>55</v>
      </c>
      <c r="C60" s="28" t="n"/>
      <c r="D60" s="28" t="n"/>
      <c r="E60" s="37">
        <f>IF(OR(C60="",D60=""),"",C60-D60)</f>
        <v/>
      </c>
    </row>
    <row r="61">
      <c r="B61" s="29" t="n">
        <v>56</v>
      </c>
      <c r="C61" s="28" t="n"/>
      <c r="D61" s="28" t="n"/>
      <c r="E61" s="37">
        <f>IF(OR(C61="",D61=""),"",C61-D61)</f>
        <v/>
      </c>
    </row>
    <row r="62">
      <c r="B62" s="29" t="n">
        <v>57</v>
      </c>
      <c r="C62" s="28" t="n"/>
      <c r="D62" s="28" t="n"/>
      <c r="E62" s="37">
        <f>IF(OR(C62="",D62=""),"",C62-D62)</f>
        <v/>
      </c>
    </row>
    <row r="63">
      <c r="B63" s="29" t="n">
        <v>58</v>
      </c>
      <c r="C63" s="28" t="n"/>
      <c r="D63" s="28" t="n"/>
      <c r="E63" s="37">
        <f>IF(OR(C63="",D63=""),"",C63-D63)</f>
        <v/>
      </c>
    </row>
    <row r="64">
      <c r="B64" s="29" t="n">
        <v>59</v>
      </c>
      <c r="C64" s="28" t="n"/>
      <c r="D64" s="28" t="n"/>
      <c r="E64" s="37">
        <f>IF(OR(C64="",D64=""),"",C64-D64)</f>
        <v/>
      </c>
    </row>
    <row r="65">
      <c r="B65" s="29" t="n">
        <v>60</v>
      </c>
      <c r="C65" s="28" t="n"/>
      <c r="D65" s="28" t="n"/>
      <c r="E65" s="37">
        <f>IF(OR(C65="",D65=""),"",C65-D65)</f>
        <v/>
      </c>
    </row>
  </sheetData>
  <mergeCells count="12">
    <mergeCell ref="H15:J15"/>
    <mergeCell ref="H16:J16"/>
    <mergeCell ref="H10:J10"/>
    <mergeCell ref="H18:J18"/>
    <mergeCell ref="H14:J14"/>
    <mergeCell ref="H20:L20"/>
    <mergeCell ref="H13:J13"/>
    <mergeCell ref="H8:L8"/>
    <mergeCell ref="H12:J12"/>
    <mergeCell ref="H17:J17"/>
    <mergeCell ref="H11:J11"/>
    <mergeCell ref="H22:L22"/>
  </mergeCells>
  <conditionalFormatting sqref="H20">
    <cfRule type="expression" priority="1" dxfId="0">
      <formula>ISNUMBER(SEARCH("Reject",H20))</formula>
    </cfRule>
    <cfRule type="expression" priority="2" dxfId="1">
      <formula>ISNUMBER(SEARCH("Fail",H20))</formula>
    </cfRule>
  </conditionalFormatting>
  <dataValidations count="1">
    <dataValidation sqref="K6" showDropDown="0" showInputMessage="0" showErrorMessage="0" allowBlank="1" type="list">
      <formula1>=Lists!$A$1:$A$3</formula1>
    </dataValidation>
  </dataValidations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N6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6" customWidth="1" min="2" max="2"/>
    <col width="13" customWidth="1" min="3" max="3"/>
    <col width="13" customWidth="1" min="4" max="4"/>
    <col width="13" customWidth="1" min="5" max="5"/>
    <col width="13" customWidth="1" min="6" max="6"/>
    <col width="3" customWidth="1" min="7" max="7"/>
    <col width="22" customWidth="1" min="8" max="8"/>
    <col width="12" customWidth="1" min="9" max="9"/>
    <col width="12" customWidth="1" min="10" max="10"/>
    <col width="16" customWidth="1" min="11" max="11"/>
    <col width="14" customWidth="1" min="12" max="12"/>
    <col hidden="1" width="13" customWidth="1" min="14" max="14"/>
  </cols>
  <sheetData>
    <row r="1" ht="30" customHeight="1">
      <c r="A1" s="1" t="n"/>
      <c r="B1" s="2" t="inlineStr">
        <is>
          <t>One-way ANOVA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3" t="inlineStr">
        <is>
          <t>SKILLAGILITY</t>
        </is>
      </c>
    </row>
    <row r="2" ht="18" customHeight="1">
      <c r="A2" s="1" t="n"/>
      <c r="B2" s="4" t="inlineStr">
        <is>
          <t>DO 3 OR 4 GROUPS HAVE THE SAME MEAN?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 ht="4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6" t="n"/>
      <c r="K3" s="6" t="n"/>
      <c r="L3" s="6" t="n"/>
    </row>
    <row r="5">
      <c r="B5" s="18" t="inlineStr">
        <is>
          <t>#</t>
        </is>
      </c>
      <c r="C5" s="27" t="inlineStr">
        <is>
          <t>Early shift</t>
        </is>
      </c>
      <c r="D5" s="27" t="inlineStr">
        <is>
          <t>Late shift</t>
        </is>
      </c>
      <c r="E5" s="27" t="inlineStr">
        <is>
          <t>Night shift</t>
        </is>
      </c>
      <c r="F5" s="27" t="inlineStr">
        <is>
          <t>Group 4</t>
        </is>
      </c>
      <c r="H5" s="15" t="inlineStr">
        <is>
          <t>Significance level (α)</t>
        </is>
      </c>
      <c r="K5" s="28" t="n">
        <v>0.05</v>
      </c>
    </row>
    <row r="6">
      <c r="B6" s="29" t="n">
        <v>1</v>
      </c>
      <c r="C6" s="28" t="n">
        <v>5.45</v>
      </c>
      <c r="D6" s="28" t="n">
        <v>7.09</v>
      </c>
      <c r="E6" s="28" t="n">
        <v>7.06</v>
      </c>
      <c r="F6" s="28" t="n"/>
    </row>
    <row r="7">
      <c r="B7" s="29" t="n">
        <v>2</v>
      </c>
      <c r="C7" s="28" t="n">
        <v>5.24</v>
      </c>
      <c r="D7" s="28" t="n">
        <v>7.43</v>
      </c>
      <c r="E7" s="28" t="n">
        <v>5.29</v>
      </c>
      <c r="F7" s="28" t="n"/>
      <c r="H7" s="30" t="inlineStr">
        <is>
          <t>H0: all group means are equal   ·   Ha: at least one mean differs</t>
        </is>
      </c>
    </row>
    <row r="8">
      <c r="B8" s="29" t="n">
        <v>3</v>
      </c>
      <c r="C8" s="28" t="n">
        <v>3.86</v>
      </c>
      <c r="D8" s="28" t="n">
        <v>6.61</v>
      </c>
      <c r="E8" s="28" t="n">
        <v>6.28</v>
      </c>
      <c r="F8" s="28" t="n"/>
    </row>
    <row r="9">
      <c r="B9" s="29" t="n">
        <v>4</v>
      </c>
      <c r="C9" s="28" t="n">
        <v>2.18</v>
      </c>
      <c r="D9" s="28" t="n">
        <v>6.65</v>
      </c>
      <c r="E9" s="28" t="n">
        <v>5.15</v>
      </c>
      <c r="F9" s="28" t="n"/>
      <c r="H9" s="18" t="inlineStr">
        <is>
          <t>Group</t>
        </is>
      </c>
      <c r="I9" s="18" t="inlineStr">
        <is>
          <t>n</t>
        </is>
      </c>
      <c r="J9" s="18" t="inlineStr">
        <is>
          <t>Mean</t>
        </is>
      </c>
      <c r="K9" s="18" t="inlineStr">
        <is>
          <t>Std dev</t>
        </is>
      </c>
    </row>
    <row r="10">
      <c r="B10" s="29" t="n">
        <v>5</v>
      </c>
      <c r="C10" s="28" t="n">
        <v>5.15</v>
      </c>
      <c r="D10" s="28" t="n">
        <v>6</v>
      </c>
      <c r="E10" s="28" t="n">
        <v>3.85</v>
      </c>
      <c r="F10" s="28" t="n"/>
      <c r="H10" s="30">
        <f>C5</f>
        <v/>
      </c>
      <c r="I10" s="31">
        <f>COUNT($C$6:$C$65)</f>
        <v/>
      </c>
      <c r="J10" s="32">
        <f>IF(I10=0,"",AVERAGE($C$6:$C$65))</f>
        <v/>
      </c>
      <c r="K10" s="32">
        <f>IF(I10&lt;2,"",_xlfn.STDEV.S($C$6:$C$65))</f>
        <v/>
      </c>
      <c r="N10">
        <f>IF(I10=0,0,I10*(J10-$K$17)^2)</f>
        <v/>
      </c>
    </row>
    <row r="11">
      <c r="B11" s="29" t="n">
        <v>6</v>
      </c>
      <c r="C11" s="28" t="n">
        <v>5.24</v>
      </c>
      <c r="D11" s="28" t="n">
        <v>6.15</v>
      </c>
      <c r="E11" s="28" t="n">
        <v>5.41</v>
      </c>
      <c r="F11" s="28" t="n"/>
      <c r="H11" s="30">
        <f>D5</f>
        <v/>
      </c>
      <c r="I11" s="31">
        <f>COUNT($D$6:$D$65)</f>
        <v/>
      </c>
      <c r="J11" s="32">
        <f>IF(I11=0,"",AVERAGE($D$6:$D$65))</f>
        <v/>
      </c>
      <c r="K11" s="32">
        <f>IF(I11&lt;2,"",_xlfn.STDEV.S($D$6:$D$65))</f>
        <v/>
      </c>
      <c r="N11">
        <f>IF(I11=0,0,I11*(J11-$K$17)^2)</f>
        <v/>
      </c>
    </row>
    <row r="12">
      <c r="B12" s="29" t="n">
        <v>7</v>
      </c>
      <c r="C12" s="28" t="n">
        <v>6.11</v>
      </c>
      <c r="D12" s="28" t="n">
        <v>4.21</v>
      </c>
      <c r="E12" s="28" t="n">
        <v>4.56</v>
      </c>
      <c r="F12" s="28" t="n"/>
      <c r="H12" s="30">
        <f>E5</f>
        <v/>
      </c>
      <c r="I12" s="31">
        <f>COUNT($E$6:$E$65)</f>
        <v/>
      </c>
      <c r="J12" s="32">
        <f>IF(I12=0,"",AVERAGE($E$6:$E$65))</f>
        <v/>
      </c>
      <c r="K12" s="32">
        <f>IF(I12&lt;2,"",_xlfn.STDEV.S($E$6:$E$65))</f>
        <v/>
      </c>
      <c r="N12">
        <f>IF(I12=0,0,I12*(J12-$K$17)^2)</f>
        <v/>
      </c>
    </row>
    <row r="13">
      <c r="B13" s="29" t="n">
        <v>8</v>
      </c>
      <c r="C13" s="28" t="n">
        <v>4.91</v>
      </c>
      <c r="D13" s="28" t="n">
        <v>5.32</v>
      </c>
      <c r="E13" s="28" t="n">
        <v>5.4</v>
      </c>
      <c r="F13" s="28" t="n"/>
      <c r="H13" s="30">
        <f>F5</f>
        <v/>
      </c>
      <c r="I13" s="31">
        <f>COUNT($F$6:$F$65)</f>
        <v/>
      </c>
      <c r="J13" s="32">
        <f>IF(I13=0,"",AVERAGE($F$6:$F$65))</f>
        <v/>
      </c>
      <c r="K13" s="32">
        <f>IF(I13&lt;2,"",_xlfn.STDEV.S($F$6:$F$65))</f>
        <v/>
      </c>
      <c r="N13">
        <f>IF(I13=0,0,I13*(J13-$K$17)^2)</f>
        <v/>
      </c>
    </row>
    <row r="14">
      <c r="B14" s="29" t="n">
        <v>9</v>
      </c>
      <c r="C14" s="28" t="n">
        <v>4.45</v>
      </c>
      <c r="D14" s="28" t="n">
        <v>5.24</v>
      </c>
      <c r="E14" s="28" t="n">
        <v>4.88</v>
      </c>
      <c r="F14" s="28" t="n"/>
    </row>
    <row r="15">
      <c r="B15" s="29" t="n">
        <v>10</v>
      </c>
      <c r="C15" s="28" t="n">
        <v>5.37</v>
      </c>
      <c r="D15" s="28" t="n">
        <v>7.15</v>
      </c>
      <c r="E15" s="28" t="n">
        <v>5.59</v>
      </c>
      <c r="F15" s="28" t="n"/>
      <c r="H15" s="13" t="inlineStr">
        <is>
          <t>Groups (k)</t>
        </is>
      </c>
      <c r="K15" s="31">
        <f>COUNTIF(I10:I13,"&gt;0")</f>
        <v/>
      </c>
    </row>
    <row r="16">
      <c r="B16" s="29" t="n">
        <v>11</v>
      </c>
      <c r="C16" s="28" t="n">
        <v>3.6</v>
      </c>
      <c r="D16" s="28" t="n">
        <v>7</v>
      </c>
      <c r="E16" s="28" t="n">
        <v>3.38</v>
      </c>
      <c r="F16" s="28" t="n"/>
      <c r="H16" s="13" t="inlineStr">
        <is>
          <t>Total n</t>
        </is>
      </c>
      <c r="K16" s="31">
        <f>SUM(I10:I13)</f>
        <v/>
      </c>
    </row>
    <row r="17">
      <c r="B17" s="29" t="n">
        <v>12</v>
      </c>
      <c r="C17" s="28" t="n">
        <v>4.06</v>
      </c>
      <c r="D17" s="28" t="n">
        <v>7.43</v>
      </c>
      <c r="E17" s="28" t="n">
        <v>7.18</v>
      </c>
      <c r="F17" s="28" t="n"/>
      <c r="H17" s="13" t="inlineStr">
        <is>
          <t>Grand mean</t>
        </is>
      </c>
      <c r="K17" s="32">
        <f>AVERAGE($C$6:$F$65)</f>
        <v/>
      </c>
    </row>
    <row r="18">
      <c r="B18" s="29" t="n">
        <v>13</v>
      </c>
      <c r="C18" s="28" t="n">
        <v>4.09</v>
      </c>
      <c r="D18" s="28" t="n">
        <v>7.8</v>
      </c>
      <c r="E18" s="28" t="n">
        <v>6.52</v>
      </c>
      <c r="F18" s="28" t="n"/>
      <c r="H18" s="13" t="inlineStr">
        <is>
          <t>SS between groups</t>
        </is>
      </c>
      <c r="K18" s="32">
        <f>SUM(N10:N13)</f>
        <v/>
      </c>
    </row>
    <row r="19">
      <c r="B19" s="29" t="n">
        <v>14</v>
      </c>
      <c r="C19" s="28" t="n">
        <v>5.26</v>
      </c>
      <c r="D19" s="28" t="n">
        <v>6.13</v>
      </c>
      <c r="E19" s="28" t="n">
        <v>4.98</v>
      </c>
      <c r="F19" s="28" t="n"/>
      <c r="H19" s="13" t="inlineStr">
        <is>
          <t>SS within groups</t>
        </is>
      </c>
      <c r="K19" s="32">
        <f>DEVSQ($C$6:$F$65)-K18</f>
        <v/>
      </c>
    </row>
    <row r="20">
      <c r="B20" s="29" t="n">
        <v>15</v>
      </c>
      <c r="C20" s="28" t="n">
        <v>6.88</v>
      </c>
      <c r="D20" s="28" t="n">
        <v>7.35</v>
      </c>
      <c r="E20" s="28" t="n">
        <v>4.48</v>
      </c>
      <c r="F20" s="28" t="n"/>
      <c r="H20" s="13" t="inlineStr">
        <is>
          <t>df between / within</t>
        </is>
      </c>
      <c r="K20" s="14">
        <f>K15-1&amp;" / "&amp;K16-K15</f>
        <v/>
      </c>
    </row>
    <row r="21">
      <c r="B21" s="29" t="n">
        <v>16</v>
      </c>
      <c r="C21" s="28" t="n"/>
      <c r="D21" s="28" t="n"/>
      <c r="E21" s="28" t="n"/>
      <c r="F21" s="28" t="n"/>
      <c r="H21" s="13" t="inlineStr">
        <is>
          <t>F statistic</t>
        </is>
      </c>
      <c r="K21" s="32">
        <f>(K18/(K15-1))/(K19/(K16-K15))</f>
        <v/>
      </c>
    </row>
    <row r="22">
      <c r="B22" s="29" t="n">
        <v>17</v>
      </c>
      <c r="C22" s="28" t="n"/>
      <c r="D22" s="28" t="n"/>
      <c r="E22" s="28" t="n"/>
      <c r="F22" s="28" t="n"/>
      <c r="H22" s="15" t="inlineStr">
        <is>
          <t>p-value</t>
        </is>
      </c>
      <c r="K22" s="33">
        <f>_xlfn.F.DIST.RT(K21,K15-1,K16-K15)</f>
        <v/>
      </c>
    </row>
    <row r="23">
      <c r="B23" s="29" t="n">
        <v>18</v>
      </c>
      <c r="C23" s="28" t="n"/>
      <c r="D23" s="28" t="n"/>
      <c r="E23" s="28" t="n"/>
      <c r="F23" s="28" t="n"/>
    </row>
    <row r="24" ht="22" customHeight="1">
      <c r="B24" s="29" t="n">
        <v>19</v>
      </c>
      <c r="C24" s="28" t="n"/>
      <c r="D24" s="28" t="n"/>
      <c r="E24" s="28" t="n"/>
      <c r="F24" s="28" t="n"/>
      <c r="H24" s="34">
        <f>IF(K22="","",IF(K22&lt;K5,"Reject H0 — the effect is statistically significant","Fail to reject H0 — no significant effect detected"))</f>
        <v/>
      </c>
    </row>
    <row r="25">
      <c r="B25" s="29" t="n">
        <v>20</v>
      </c>
      <c r="C25" s="28" t="n"/>
      <c r="D25" s="28" t="n"/>
      <c r="E25" s="28" t="n"/>
      <c r="F25" s="28" t="n"/>
    </row>
    <row r="26" ht="30" customHeight="1">
      <c r="B26" s="29" t="n">
        <v>21</v>
      </c>
      <c r="C26" s="28" t="n"/>
      <c r="D26" s="28" t="n"/>
      <c r="E26" s="28" t="n"/>
      <c r="F26" s="28" t="n"/>
      <c r="H26" s="23" t="inlineStr">
        <is>
          <t>ANOVA tells you that at least one group differs, not which one. Compare the group means and confidence intervals (or run pairwise 2-sample t-tests) to find it.</t>
        </is>
      </c>
    </row>
    <row r="27">
      <c r="B27" s="29" t="n">
        <v>22</v>
      </c>
      <c r="C27" s="28" t="n"/>
      <c r="D27" s="28" t="n"/>
      <c r="E27" s="28" t="n"/>
      <c r="F27" s="28" t="n"/>
    </row>
    <row r="28">
      <c r="B28" s="29" t="n">
        <v>23</v>
      </c>
      <c r="C28" s="28" t="n"/>
      <c r="D28" s="28" t="n"/>
      <c r="E28" s="28" t="n"/>
      <c r="F28" s="28" t="n"/>
    </row>
    <row r="29">
      <c r="B29" s="29" t="n">
        <v>24</v>
      </c>
      <c r="C29" s="28" t="n"/>
      <c r="D29" s="28" t="n"/>
      <c r="E29" s="28" t="n"/>
      <c r="F29" s="28" t="n"/>
    </row>
    <row r="30">
      <c r="B30" s="29" t="n">
        <v>25</v>
      </c>
      <c r="C30" s="28" t="n"/>
      <c r="D30" s="28" t="n"/>
      <c r="E30" s="28" t="n"/>
      <c r="F30" s="28" t="n"/>
    </row>
    <row r="31">
      <c r="B31" s="29" t="n">
        <v>26</v>
      </c>
      <c r="C31" s="28" t="n"/>
      <c r="D31" s="28" t="n"/>
      <c r="E31" s="28" t="n"/>
      <c r="F31" s="28" t="n"/>
    </row>
    <row r="32">
      <c r="B32" s="29" t="n">
        <v>27</v>
      </c>
      <c r="C32" s="28" t="n"/>
      <c r="D32" s="28" t="n"/>
      <c r="E32" s="28" t="n"/>
      <c r="F32" s="28" t="n"/>
    </row>
    <row r="33">
      <c r="B33" s="29" t="n">
        <v>28</v>
      </c>
      <c r="C33" s="28" t="n"/>
      <c r="D33" s="28" t="n"/>
      <c r="E33" s="28" t="n"/>
      <c r="F33" s="28" t="n"/>
    </row>
    <row r="34">
      <c r="B34" s="29" t="n">
        <v>29</v>
      </c>
      <c r="C34" s="28" t="n"/>
      <c r="D34" s="28" t="n"/>
      <c r="E34" s="28" t="n"/>
      <c r="F34" s="28" t="n"/>
    </row>
    <row r="35">
      <c r="B35" s="29" t="n">
        <v>30</v>
      </c>
      <c r="C35" s="28" t="n"/>
      <c r="D35" s="28" t="n"/>
      <c r="E35" s="28" t="n"/>
      <c r="F35" s="28" t="n"/>
    </row>
    <row r="36">
      <c r="B36" s="29" t="n">
        <v>31</v>
      </c>
      <c r="C36" s="28" t="n"/>
      <c r="D36" s="28" t="n"/>
      <c r="E36" s="28" t="n"/>
      <c r="F36" s="28" t="n"/>
    </row>
    <row r="37">
      <c r="B37" s="29" t="n">
        <v>32</v>
      </c>
      <c r="C37" s="28" t="n"/>
      <c r="D37" s="28" t="n"/>
      <c r="E37" s="28" t="n"/>
      <c r="F37" s="28" t="n"/>
    </row>
    <row r="38">
      <c r="B38" s="29" t="n">
        <v>33</v>
      </c>
      <c r="C38" s="28" t="n"/>
      <c r="D38" s="28" t="n"/>
      <c r="E38" s="28" t="n"/>
      <c r="F38" s="28" t="n"/>
    </row>
    <row r="39">
      <c r="B39" s="29" t="n">
        <v>34</v>
      </c>
      <c r="C39" s="28" t="n"/>
      <c r="D39" s="28" t="n"/>
      <c r="E39" s="28" t="n"/>
      <c r="F39" s="28" t="n"/>
    </row>
    <row r="40">
      <c r="B40" s="29" t="n">
        <v>35</v>
      </c>
      <c r="C40" s="28" t="n"/>
      <c r="D40" s="28" t="n"/>
      <c r="E40" s="28" t="n"/>
      <c r="F40" s="28" t="n"/>
      <c r="H40" s="17" t="inlineStr">
        <is>
          <t>© SKILLAGILITY · Operational Excellence training · skillagility.com</t>
        </is>
      </c>
    </row>
    <row r="41">
      <c r="B41" s="29" t="n">
        <v>36</v>
      </c>
      <c r="C41" s="28" t="n"/>
      <c r="D41" s="28" t="n"/>
      <c r="E41" s="28" t="n"/>
      <c r="F41" s="28" t="n"/>
    </row>
    <row r="42">
      <c r="B42" s="29" t="n">
        <v>37</v>
      </c>
      <c r="C42" s="28" t="n"/>
      <c r="D42" s="28" t="n"/>
      <c r="E42" s="28" t="n"/>
      <c r="F42" s="28" t="n"/>
    </row>
    <row r="43">
      <c r="B43" s="29" t="n">
        <v>38</v>
      </c>
      <c r="C43" s="28" t="n"/>
      <c r="D43" s="28" t="n"/>
      <c r="E43" s="28" t="n"/>
      <c r="F43" s="28" t="n"/>
    </row>
    <row r="44">
      <c r="B44" s="29" t="n">
        <v>39</v>
      </c>
      <c r="C44" s="28" t="n"/>
      <c r="D44" s="28" t="n"/>
      <c r="E44" s="28" t="n"/>
      <c r="F44" s="28" t="n"/>
    </row>
    <row r="45">
      <c r="B45" s="29" t="n">
        <v>40</v>
      </c>
      <c r="C45" s="28" t="n"/>
      <c r="D45" s="28" t="n"/>
      <c r="E45" s="28" t="n"/>
      <c r="F45" s="28" t="n"/>
    </row>
    <row r="46">
      <c r="B46" s="29" t="n">
        <v>41</v>
      </c>
      <c r="C46" s="28" t="n"/>
      <c r="D46" s="28" t="n"/>
      <c r="E46" s="28" t="n"/>
      <c r="F46" s="28" t="n"/>
    </row>
    <row r="47">
      <c r="B47" s="29" t="n">
        <v>42</v>
      </c>
      <c r="C47" s="28" t="n"/>
      <c r="D47" s="28" t="n"/>
      <c r="E47" s="28" t="n"/>
      <c r="F47" s="28" t="n"/>
    </row>
    <row r="48">
      <c r="B48" s="29" t="n">
        <v>43</v>
      </c>
      <c r="C48" s="28" t="n"/>
      <c r="D48" s="28" t="n"/>
      <c r="E48" s="28" t="n"/>
      <c r="F48" s="28" t="n"/>
    </row>
    <row r="49">
      <c r="B49" s="29" t="n">
        <v>44</v>
      </c>
      <c r="C49" s="28" t="n"/>
      <c r="D49" s="28" t="n"/>
      <c r="E49" s="28" t="n"/>
      <c r="F49" s="28" t="n"/>
    </row>
    <row r="50">
      <c r="B50" s="29" t="n">
        <v>45</v>
      </c>
      <c r="C50" s="28" t="n"/>
      <c r="D50" s="28" t="n"/>
      <c r="E50" s="28" t="n"/>
      <c r="F50" s="28" t="n"/>
    </row>
    <row r="51">
      <c r="B51" s="29" t="n">
        <v>46</v>
      </c>
      <c r="C51" s="28" t="n"/>
      <c r="D51" s="28" t="n"/>
      <c r="E51" s="28" t="n"/>
      <c r="F51" s="28" t="n"/>
    </row>
    <row r="52">
      <c r="B52" s="29" t="n">
        <v>47</v>
      </c>
      <c r="C52" s="28" t="n"/>
      <c r="D52" s="28" t="n"/>
      <c r="E52" s="28" t="n"/>
      <c r="F52" s="28" t="n"/>
    </row>
    <row r="53">
      <c r="B53" s="29" t="n">
        <v>48</v>
      </c>
      <c r="C53" s="28" t="n"/>
      <c r="D53" s="28" t="n"/>
      <c r="E53" s="28" t="n"/>
      <c r="F53" s="28" t="n"/>
    </row>
    <row r="54">
      <c r="B54" s="29" t="n">
        <v>49</v>
      </c>
      <c r="C54" s="28" t="n"/>
      <c r="D54" s="28" t="n"/>
      <c r="E54" s="28" t="n"/>
      <c r="F54" s="28" t="n"/>
    </row>
    <row r="55">
      <c r="B55" s="29" t="n">
        <v>50</v>
      </c>
      <c r="C55" s="28" t="n"/>
      <c r="D55" s="28" t="n"/>
      <c r="E55" s="28" t="n"/>
      <c r="F55" s="28" t="n"/>
    </row>
    <row r="56">
      <c r="B56" s="29" t="n">
        <v>51</v>
      </c>
      <c r="C56" s="28" t="n"/>
      <c r="D56" s="28" t="n"/>
      <c r="E56" s="28" t="n"/>
      <c r="F56" s="28" t="n"/>
    </row>
    <row r="57">
      <c r="B57" s="29" t="n">
        <v>52</v>
      </c>
      <c r="C57" s="28" t="n"/>
      <c r="D57" s="28" t="n"/>
      <c r="E57" s="28" t="n"/>
      <c r="F57" s="28" t="n"/>
    </row>
    <row r="58">
      <c r="B58" s="29" t="n">
        <v>53</v>
      </c>
      <c r="C58" s="28" t="n"/>
      <c r="D58" s="28" t="n"/>
      <c r="E58" s="28" t="n"/>
      <c r="F58" s="28" t="n"/>
    </row>
    <row r="59">
      <c r="B59" s="29" t="n">
        <v>54</v>
      </c>
      <c r="C59" s="28" t="n"/>
      <c r="D59" s="28" t="n"/>
      <c r="E59" s="28" t="n"/>
      <c r="F59" s="28" t="n"/>
    </row>
    <row r="60">
      <c r="B60" s="29" t="n">
        <v>55</v>
      </c>
      <c r="C60" s="28" t="n"/>
      <c r="D60" s="28" t="n"/>
      <c r="E60" s="28" t="n"/>
      <c r="F60" s="28" t="n"/>
    </row>
    <row r="61">
      <c r="B61" s="29" t="n">
        <v>56</v>
      </c>
      <c r="C61" s="28" t="n"/>
      <c r="D61" s="28" t="n"/>
      <c r="E61" s="28" t="n"/>
      <c r="F61" s="28" t="n"/>
    </row>
    <row r="62">
      <c r="B62" s="29" t="n">
        <v>57</v>
      </c>
      <c r="C62" s="28" t="n"/>
      <c r="D62" s="28" t="n"/>
      <c r="E62" s="28" t="n"/>
      <c r="F62" s="28" t="n"/>
    </row>
    <row r="63">
      <c r="B63" s="29" t="n">
        <v>58</v>
      </c>
      <c r="C63" s="28" t="n"/>
      <c r="D63" s="28" t="n"/>
      <c r="E63" s="28" t="n"/>
      <c r="F63" s="28" t="n"/>
    </row>
    <row r="64">
      <c r="B64" s="29" t="n">
        <v>59</v>
      </c>
      <c r="C64" s="28" t="n"/>
      <c r="D64" s="28" t="n"/>
      <c r="E64" s="28" t="n"/>
      <c r="F64" s="28" t="n"/>
    </row>
    <row r="65">
      <c r="B65" s="29" t="n">
        <v>60</v>
      </c>
      <c r="C65" s="28" t="n"/>
      <c r="D65" s="28" t="n"/>
      <c r="E65" s="28" t="n"/>
      <c r="F65" s="28" t="n"/>
    </row>
  </sheetData>
  <mergeCells count="11">
    <mergeCell ref="H15:J15"/>
    <mergeCell ref="H16:J16"/>
    <mergeCell ref="H26:L26"/>
    <mergeCell ref="H18:J18"/>
    <mergeCell ref="H7:L7"/>
    <mergeCell ref="H22:J22"/>
    <mergeCell ref="H19:J19"/>
    <mergeCell ref="H24:L24"/>
    <mergeCell ref="H17:J17"/>
    <mergeCell ref="H21:J21"/>
    <mergeCell ref="H20:J20"/>
  </mergeCells>
  <conditionalFormatting sqref="H24">
    <cfRule type="expression" priority="1" dxfId="0">
      <formula>ISNUMBER(SEARCH("Reject",H24))</formula>
    </cfRule>
    <cfRule type="expression" priority="2" dxfId="1">
      <formula>ISNUMBER(SEARCH("Fail",H24))</formula>
    </cfRule>
  </conditionalFormatting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T2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36" customWidth="1" min="2" max="2"/>
    <col width="16" customWidth="1" min="3" max="3"/>
    <col width="16" customWidth="1" min="4" max="4"/>
    <col width="3" customWidth="1" min="5" max="5"/>
    <col width="16" customWidth="1" min="6" max="6"/>
    <col width="16" customWidth="1" min="7" max="7"/>
    <col width="3" customWidth="1" min="8" max="8"/>
    <col hidden="1" width="13" customWidth="1" min="20" max="20"/>
  </cols>
  <sheetData>
    <row r="1" ht="30" customHeight="1">
      <c r="A1" s="1" t="n"/>
      <c r="B1" s="2" t="inlineStr">
        <is>
          <t>2-Proportion Test</t>
        </is>
      </c>
      <c r="C1" s="1" t="n"/>
      <c r="D1" s="1" t="n"/>
      <c r="E1" s="1" t="n"/>
      <c r="F1" s="1" t="n"/>
      <c r="G1" s="1" t="n"/>
      <c r="H1" s="3" t="inlineStr">
        <is>
          <t>SKILLAGILITY</t>
        </is>
      </c>
    </row>
    <row r="2" ht="18" customHeight="1">
      <c r="A2" s="1" t="n"/>
      <c r="B2" s="4" t="inlineStr">
        <is>
          <t>DO TWO GROUPS HAVE DIFFERENT DEFECT RATES?</t>
        </is>
      </c>
      <c r="C2" s="1" t="n"/>
      <c r="D2" s="1" t="n"/>
      <c r="E2" s="1" t="n"/>
      <c r="F2" s="1" t="n"/>
      <c r="G2" s="1" t="n"/>
      <c r="H2" s="1" t="n"/>
    </row>
    <row r="3" ht="4" customHeight="1">
      <c r="A3" s="5" t="n"/>
      <c r="B3" s="5" t="n"/>
      <c r="C3" s="5" t="n"/>
      <c r="D3" s="5" t="n"/>
      <c r="E3" s="5" t="n"/>
      <c r="F3" s="5" t="n"/>
      <c r="G3" s="6" t="n"/>
      <c r="H3" s="6" t="n"/>
    </row>
    <row r="5">
      <c r="B5" s="18" t="inlineStr"/>
      <c r="C5" s="27" t="inlineStr">
        <is>
          <t>Manual entry</t>
        </is>
      </c>
      <c r="D5" s="27" t="inlineStr">
        <is>
          <t>Barcode pilot</t>
        </is>
      </c>
    </row>
    <row r="6">
      <c r="B6" s="13" t="inlineStr">
        <is>
          <t>Defects / events (x)</t>
        </is>
      </c>
      <c r="C6" s="38" t="n">
        <v>46</v>
      </c>
      <c r="D6" s="38" t="n">
        <v>8</v>
      </c>
    </row>
    <row r="7">
      <c r="B7" s="13" t="inlineStr">
        <is>
          <t>Sample size (n)</t>
        </is>
      </c>
      <c r="C7" s="38" t="n">
        <v>200</v>
      </c>
      <c r="D7" s="38" t="n">
        <v>200</v>
      </c>
    </row>
    <row r="8">
      <c r="B8" s="13" t="inlineStr">
        <is>
          <t>Proportion (p = x / n)</t>
        </is>
      </c>
      <c r="C8" s="39">
        <f>IFERROR(C6/C7,"")</f>
        <v/>
      </c>
      <c r="D8" s="39">
        <f>IFERROR(D6/D7,"")</f>
        <v/>
      </c>
    </row>
    <row r="10">
      <c r="B10" s="15" t="inlineStr">
        <is>
          <t>Significance level (α)</t>
        </is>
      </c>
      <c r="C10" s="28" t="n">
        <v>0.05</v>
      </c>
    </row>
    <row r="11">
      <c r="B11" s="15" t="inlineStr">
        <is>
          <t>Alternative hypothesis (Ha)</t>
        </is>
      </c>
      <c r="C11" s="12" t="inlineStr">
        <is>
          <t>two-sided (≠)</t>
        </is>
      </c>
      <c r="T11">
        <f>MATCH(C11,Lists!$A$1:$A$3,0)</f>
        <v/>
      </c>
    </row>
    <row r="13">
      <c r="B13" s="30">
        <f>"H0: p("&amp;C5&amp;") = p("&amp;D5&amp;")   ·   Ha: p("&amp;C5&amp;") "&amp;CHOOSE(T11,"≠","&lt;","&gt;")&amp;" p("&amp;D5&amp;")"</f>
        <v/>
      </c>
    </row>
    <row r="15">
      <c r="B15" s="13" t="inlineStr">
        <is>
          <t>Difference (p1 − p2)</t>
        </is>
      </c>
      <c r="C15" s="39">
        <f>C8-D8</f>
        <v/>
      </c>
    </row>
    <row r="16">
      <c r="B16" s="13" t="inlineStr">
        <is>
          <t>Pooled proportion</t>
        </is>
      </c>
      <c r="C16" s="39">
        <f>(C6+D6)/(C7+D7)</f>
        <v/>
      </c>
    </row>
    <row r="17">
      <c r="B17" s="13" t="inlineStr">
        <is>
          <t>z statistic</t>
        </is>
      </c>
      <c r="C17" s="32">
        <f>C15/SQRT(C16*(1-C16)*(1/C7+1/D7))</f>
        <v/>
      </c>
    </row>
    <row r="18">
      <c r="B18" s="15" t="inlineStr">
        <is>
          <t>p-value</t>
        </is>
      </c>
      <c r="C18" s="33">
        <f>CHOOSE(T11,2*(1-_xlfn.NORM.S.DIST(ABS(C17),TRUE)),_xlfn.NORM.S.DIST(C17,TRUE),1-_xlfn.NORM.S.DIST(C17,TRUE))</f>
        <v/>
      </c>
    </row>
    <row r="19">
      <c r="B19" s="13" t="inlineStr">
        <is>
          <t>CI for the difference — lower</t>
        </is>
      </c>
      <c r="C19" s="39">
        <f>C15-_xlfn.NORM.S.INV(1-C10/2)*SQRT(C8*(1-C8)/C7+D8*(1-D8)/D7)</f>
        <v/>
      </c>
    </row>
    <row r="20">
      <c r="B20" s="13" t="inlineStr">
        <is>
          <t>CI for the difference — upper</t>
        </is>
      </c>
      <c r="C20" s="39">
        <f>C15+_xlfn.NORM.S.INV(1-C10/2)*SQRT(C8*(1-C8)/C7+D8*(1-D8)/D7)</f>
        <v/>
      </c>
    </row>
    <row r="21">
      <c r="B21" s="13" t="inlineStr">
        <is>
          <t>Sample size check (all n·p and n·(1−p) ≥ 5)</t>
        </is>
      </c>
      <c r="C21" s="14">
        <f>IF(MIN(C6,D6,C7-C6,D7-D6)&gt;=5,"OK","too small — results unreliable")</f>
        <v/>
      </c>
    </row>
    <row r="23">
      <c r="B23" s="34">
        <f>IF(C18&lt;C10,"Reject H0 — the effect is statistically significant","Fail to reject H0 — no significant effect detected")</f>
        <v/>
      </c>
    </row>
    <row r="25" ht="30" customHeight="1">
      <c r="B25" s="23" t="inlineStr">
        <is>
          <t>Example: share of orders with at least one entry error — manual entry on the late shift vs. the barcode pilot zone.</t>
        </is>
      </c>
    </row>
    <row r="28">
      <c r="B28" s="17" t="inlineStr">
        <is>
          <t>© SKILLAGILITY · Operational Excellence training · skillagility.com</t>
        </is>
      </c>
    </row>
  </sheetData>
  <mergeCells count="3">
    <mergeCell ref="B23:D23"/>
    <mergeCell ref="B13:D13"/>
    <mergeCell ref="B25:D25"/>
  </mergeCells>
  <conditionalFormatting sqref="B23">
    <cfRule type="expression" priority="1" dxfId="0">
      <formula>ISNUMBER(SEARCH("Reject",B23))</formula>
    </cfRule>
    <cfRule type="expression" priority="2" dxfId="1">
      <formula>ISNUMBER(SEARCH("Fail",B23))</formula>
    </cfRule>
  </conditionalFormatting>
  <dataValidations count="1">
    <dataValidation sqref="C11" showDropDown="0" showInputMessage="0" showErrorMessage="0" allowBlank="1" type="list">
      <formula1>=Lists!$A$1:$A$3</formula1>
    </dataValidation>
  </dataValidations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Y2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24" customWidth="1" min="2" max="2"/>
    <col width="13" customWidth="1" min="3" max="3"/>
    <col width="13" customWidth="1" min="4" max="4"/>
    <col width="13" customWidth="1" min="5" max="5"/>
    <col width="13" customWidth="1" min="6" max="6"/>
    <col width="11" customWidth="1" min="7" max="7"/>
    <col width="3" customWidth="1" min="8" max="8"/>
    <col width="24" customWidth="1" min="9" max="9"/>
    <col width="13" customWidth="1" min="10" max="10"/>
    <col width="13" customWidth="1" min="11" max="11"/>
    <col width="13" customWidth="1" min="12" max="12"/>
    <col width="13" customWidth="1" min="13" max="13"/>
    <col hidden="1" width="13" customWidth="1" min="22" max="22"/>
    <col hidden="1" width="13" customWidth="1" min="23" max="23"/>
    <col hidden="1" width="13" customWidth="1" min="24" max="24"/>
    <col hidden="1" width="13" customWidth="1" min="25" max="25"/>
  </cols>
  <sheetData>
    <row r="1" ht="30" customHeight="1">
      <c r="A1" s="1" t="n"/>
      <c r="B1" s="2" t="inlineStr">
        <is>
          <t>Chi-Squared Test of Independence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3" t="inlineStr">
        <is>
          <t>SKILLAGILITY</t>
        </is>
      </c>
    </row>
    <row r="2" ht="18" customHeight="1">
      <c r="A2" s="1" t="n"/>
      <c r="B2" s="4" t="inlineStr">
        <is>
          <t>IS THE OUTCOME CATEGORY RELATED TO THE INPUT CATEGORY?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 ht="4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6" t="n"/>
      <c r="K3" s="6" t="n"/>
      <c r="L3" s="6" t="n"/>
      <c r="M3" s="6" t="n"/>
    </row>
    <row r="5">
      <c r="B5" s="7" t="inlineStr">
        <is>
          <t>Observed counts</t>
        </is>
      </c>
      <c r="C5" s="8" t="n"/>
      <c r="D5" s="8" t="n"/>
      <c r="E5" s="8" t="n"/>
      <c r="F5" s="8" t="n"/>
      <c r="I5" s="7" t="inlineStr">
        <is>
          <t>Expected counts (if H0 is true)</t>
        </is>
      </c>
      <c r="J5" s="8" t="n"/>
      <c r="K5" s="8" t="n"/>
      <c r="L5" s="8" t="n"/>
      <c r="M5" s="8" t="n"/>
    </row>
    <row r="6">
      <c r="B6" s="18" t="inlineStr">
        <is>
          <t>X ↓  /  Y →</t>
        </is>
      </c>
      <c r="C6" s="27" t="inlineStr">
        <is>
          <t>Defect</t>
        </is>
      </c>
      <c r="D6" s="27" t="inlineStr">
        <is>
          <t>No defect</t>
        </is>
      </c>
      <c r="E6" s="27" t="n"/>
      <c r="F6" s="27" t="n"/>
      <c r="G6" s="24" t="inlineStr">
        <is>
          <t>Total</t>
        </is>
      </c>
      <c r="I6" s="18" t="inlineStr"/>
      <c r="J6" s="34">
        <f>IF(C6="","",C6)</f>
        <v/>
      </c>
      <c r="K6" s="34">
        <f>IF(D6="","",D6)</f>
        <v/>
      </c>
      <c r="L6" s="34">
        <f>IF(E6="","",E6)</f>
        <v/>
      </c>
      <c r="M6" s="34">
        <f>IF(F6="","",F6)</f>
        <v/>
      </c>
    </row>
    <row r="7">
      <c r="B7" s="40" t="inlineStr">
        <is>
          <t>Manual entry</t>
        </is>
      </c>
      <c r="C7" s="38" t="n">
        <v>47</v>
      </c>
      <c r="D7" s="38" t="n">
        <v>163</v>
      </c>
      <c r="E7" s="38" t="n"/>
      <c r="F7" s="38" t="n"/>
      <c r="G7" s="41">
        <f>IF(COUNT(C7:F7)=0,"",SUM(C7:F7))</f>
        <v/>
      </c>
      <c r="I7" s="42">
        <f>IF(B7="","",B7)</f>
        <v/>
      </c>
      <c r="J7" s="35">
        <f>IF(OR($G7="",C$11="",$G7=0,C$11=0),"",$G7*C$11/$G$11)</f>
        <v/>
      </c>
      <c r="K7" s="35">
        <f>IF(OR($G7="",D$11="",$G7=0,D$11=0),"",$G7*D$11/$G$11)</f>
        <v/>
      </c>
      <c r="L7" s="35">
        <f>IF(OR($G7="",E$11="",$G7=0,E$11=0),"",$G7*E$11/$G$11)</f>
        <v/>
      </c>
      <c r="M7" s="35">
        <f>IF(OR($G7="",F$11="",$G7=0,F$11=0),"",$G7*F$11/$G$11)</f>
        <v/>
      </c>
      <c r="V7">
        <f>IF(J7="","",(N(C7)-J7)^2/J7)</f>
        <v/>
      </c>
      <c r="W7">
        <f>IF(K7="","",(N(D7)-K7)^2/K7)</f>
        <v/>
      </c>
      <c r="X7">
        <f>IF(L7="","",(N(E7)-L7)^2/L7)</f>
        <v/>
      </c>
      <c r="Y7">
        <f>IF(M7="","",(N(F7)-M7)^2/M7)</f>
        <v/>
      </c>
    </row>
    <row r="8">
      <c r="B8" s="40" t="inlineStr">
        <is>
          <t>System-generated</t>
        </is>
      </c>
      <c r="C8" s="38" t="n">
        <v>22</v>
      </c>
      <c r="D8" s="38" t="n">
        <v>188</v>
      </c>
      <c r="E8" s="38" t="n"/>
      <c r="F8" s="38" t="n"/>
      <c r="G8" s="41">
        <f>IF(COUNT(C8:F8)=0,"",SUM(C8:F8))</f>
        <v/>
      </c>
      <c r="I8" s="42">
        <f>IF(B8="","",B8)</f>
        <v/>
      </c>
      <c r="J8" s="35">
        <f>IF(OR($G8="",C$11="",$G8=0,C$11=0),"",$G8*C$11/$G$11)</f>
        <v/>
      </c>
      <c r="K8" s="35">
        <f>IF(OR($G8="",D$11="",$G8=0,D$11=0),"",$G8*D$11/$G$11)</f>
        <v/>
      </c>
      <c r="L8" s="35">
        <f>IF(OR($G8="",E$11="",$G8=0,E$11=0),"",$G8*E$11/$G$11)</f>
        <v/>
      </c>
      <c r="M8" s="35">
        <f>IF(OR($G8="",F$11="",$G8=0,F$11=0),"",$G8*F$11/$G$11)</f>
        <v/>
      </c>
      <c r="V8">
        <f>IF(J8="","",(N(C8)-J8)^2/J8)</f>
        <v/>
      </c>
      <c r="W8">
        <f>IF(K8="","",(N(D8)-K8)^2/K8)</f>
        <v/>
      </c>
      <c r="X8">
        <f>IF(L8="","",(N(E8)-L8)^2/L8)</f>
        <v/>
      </c>
      <c r="Y8">
        <f>IF(M8="","",(N(F8)-M8)^2/M8)</f>
        <v/>
      </c>
    </row>
    <row r="9">
      <c r="B9" s="40" t="n"/>
      <c r="C9" s="38" t="n"/>
      <c r="D9" s="38" t="n"/>
      <c r="E9" s="38" t="n"/>
      <c r="F9" s="38" t="n"/>
      <c r="G9" s="41">
        <f>IF(COUNT(C9:F9)=0,"",SUM(C9:F9))</f>
        <v/>
      </c>
      <c r="I9" s="42">
        <f>IF(B9="","",B9)</f>
        <v/>
      </c>
      <c r="J9" s="35">
        <f>IF(OR($G9="",C$11="",$G9=0,C$11=0),"",$G9*C$11/$G$11)</f>
        <v/>
      </c>
      <c r="K9" s="35">
        <f>IF(OR($G9="",D$11="",$G9=0,D$11=0),"",$G9*D$11/$G$11)</f>
        <v/>
      </c>
      <c r="L9" s="35">
        <f>IF(OR($G9="",E$11="",$G9=0,E$11=0),"",$G9*E$11/$G$11)</f>
        <v/>
      </c>
      <c r="M9" s="35">
        <f>IF(OR($G9="",F$11="",$G9=0,F$11=0),"",$G9*F$11/$G$11)</f>
        <v/>
      </c>
      <c r="V9">
        <f>IF(J9="","",(N(C9)-J9)^2/J9)</f>
        <v/>
      </c>
      <c r="W9">
        <f>IF(K9="","",(N(D9)-K9)^2/K9)</f>
        <v/>
      </c>
      <c r="X9">
        <f>IF(L9="","",(N(E9)-L9)^2/L9)</f>
        <v/>
      </c>
      <c r="Y9">
        <f>IF(M9="","",(N(F9)-M9)^2/M9)</f>
        <v/>
      </c>
    </row>
    <row r="10">
      <c r="B10" s="40" t="n"/>
      <c r="C10" s="38" t="n"/>
      <c r="D10" s="38" t="n"/>
      <c r="E10" s="38" t="n"/>
      <c r="F10" s="38" t="n"/>
      <c r="G10" s="41">
        <f>IF(COUNT(C10:F10)=0,"",SUM(C10:F10))</f>
        <v/>
      </c>
      <c r="I10" s="42">
        <f>IF(B10="","",B10)</f>
        <v/>
      </c>
      <c r="J10" s="35">
        <f>IF(OR($G10="",C$11="",$G10=0,C$11=0),"",$G10*C$11/$G$11)</f>
        <v/>
      </c>
      <c r="K10" s="35">
        <f>IF(OR($G10="",D$11="",$G10=0,D$11=0),"",$G10*D$11/$G$11)</f>
        <v/>
      </c>
      <c r="L10" s="35">
        <f>IF(OR($G10="",E$11="",$G10=0,E$11=0),"",$G10*E$11/$G$11)</f>
        <v/>
      </c>
      <c r="M10" s="35">
        <f>IF(OR($G10="",F$11="",$G10=0,F$11=0),"",$G10*F$11/$G$11)</f>
        <v/>
      </c>
      <c r="V10">
        <f>IF(J10="","",(N(C10)-J10)^2/J10)</f>
        <v/>
      </c>
      <c r="W10">
        <f>IF(K10="","",(N(D10)-K10)^2/K10)</f>
        <v/>
      </c>
      <c r="X10">
        <f>IF(L10="","",(N(E10)-L10)^2/L10)</f>
        <v/>
      </c>
      <c r="Y10">
        <f>IF(M10="","",(N(F10)-M10)^2/M10)</f>
        <v/>
      </c>
    </row>
    <row r="11">
      <c r="B11" s="24" t="inlineStr">
        <is>
          <t>Total</t>
        </is>
      </c>
      <c r="C11" s="41">
        <f>IF(COUNT(C7:C10)=0,"",SUM(C7:C10))</f>
        <v/>
      </c>
      <c r="D11" s="41">
        <f>IF(COUNT(D7:D10)=0,"",SUM(D7:D10))</f>
        <v/>
      </c>
      <c r="E11" s="41">
        <f>IF(COUNT(E7:E10)=0,"",SUM(E7:E10))</f>
        <v/>
      </c>
      <c r="F11" s="41">
        <f>IF(COUNT(F7:F10)=0,"",SUM(F7:F10))</f>
        <v/>
      </c>
      <c r="G11" s="41">
        <f>SUM(C7:F10)</f>
        <v/>
      </c>
    </row>
    <row r="13">
      <c r="B13" s="15" t="inlineStr">
        <is>
          <t>Significance level (α)</t>
        </is>
      </c>
      <c r="C13" s="28" t="n">
        <v>0.05</v>
      </c>
    </row>
    <row r="15">
      <c r="B15" s="30" t="inlineStr">
        <is>
          <t>H0: X and Y are independent   ·   Ha: X and Y are related</t>
        </is>
      </c>
    </row>
    <row r="17">
      <c r="B17" s="13" t="inlineStr">
        <is>
          <t>Chi-squared statistic (χ²)</t>
        </is>
      </c>
      <c r="C17" s="32">
        <f>SUM(V7:Y10)</f>
        <v/>
      </c>
    </row>
    <row r="18">
      <c r="B18" s="13" t="inlineStr">
        <is>
          <t>Degrees of freedom</t>
        </is>
      </c>
      <c r="C18" s="31">
        <f>(COUNTIF(G7:G10,"&gt;0")-1)*(COUNTIF(C11:F11,"&gt;0")-1)</f>
        <v/>
      </c>
    </row>
    <row r="19">
      <c r="B19" s="15" t="inlineStr">
        <is>
          <t>p-value</t>
        </is>
      </c>
      <c r="C19" s="33">
        <f>_xlfn.CHISQ.DIST.RT(C17,C18)</f>
        <v/>
      </c>
    </row>
    <row r="20">
      <c r="B20" s="13" t="inlineStr">
        <is>
          <t>Smallest expected count</t>
        </is>
      </c>
      <c r="C20" s="35">
        <f>MIN(J7:M10)</f>
        <v/>
      </c>
    </row>
    <row r="21">
      <c r="B21" s="13" t="inlineStr">
        <is>
          <t>Assumption check (expected ≥ 5)</t>
        </is>
      </c>
      <c r="C21" s="14">
        <f>IF(C20&gt;=5,"OK","expected counts &lt; 5 — merge categories")</f>
        <v/>
      </c>
    </row>
    <row r="22">
      <c r="B22" s="13" t="inlineStr">
        <is>
          <t>Share of defects from row 1</t>
        </is>
      </c>
      <c r="C22" s="43">
        <f>IFERROR(C7/C11,"")</f>
        <v/>
      </c>
    </row>
    <row r="24" ht="22" customHeight="1">
      <c r="B24" s="34">
        <f>IF(C19&lt;C13,"Reject H0 — X and Y are statistically related","Fail to reject H0 — no significant relationship detected")</f>
        <v/>
      </c>
    </row>
    <row r="26" ht="30" customHeight="1">
      <c r="B26" s="23" t="inlineStr">
        <is>
          <t>Meridian: order-entry method vs. defect occurrence over several weeks. p ≈ 0.001 → manual entry is a statistically confirmed root cause and accounts for 68% of the defects.</t>
        </is>
      </c>
    </row>
    <row r="29">
      <c r="B29" s="17" t="inlineStr">
        <is>
          <t>© SKILLAGILITY · Operational Excellence training · skillagility.com</t>
        </is>
      </c>
    </row>
  </sheetData>
  <mergeCells count="3">
    <mergeCell ref="B24:G24"/>
    <mergeCell ref="B15:G15"/>
    <mergeCell ref="B26:G26"/>
  </mergeCells>
  <conditionalFormatting sqref="B24">
    <cfRule type="expression" priority="1" dxfId="0">
      <formula>ISNUMBER(SEARCH("Reject",B24))</formula>
    </cfRule>
    <cfRule type="expression" priority="2" dxfId="1">
      <formula>ISNUMBER(SEARCH("Fail",B24))</formula>
    </cfRule>
  </conditionalFormatting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SKILLAGILITY</dc:creator>
  <dc:title xmlns:dc="http://purl.org/dc/elements/1.1/">Hypothesis Tests</dc:title>
  <dcterms:created xmlns:dcterms="http://purl.org/dc/terms/" xmlns:xsi="http://www.w3.org/2001/XMLSchema-instance" xsi:type="dcterms:W3CDTF">2026-10-11T16:11:26Z</dcterms:created>
  <dcterms:modified xmlns:dcterms="http://purl.org/dc/terms/" xmlns:xsi="http://www.w3.org/2001/XMLSchema-instance" xsi:type="dcterms:W3CDTF">2026-10-11T16:11:27Z</dcterms:modified>
  <cp:lastModifiedBy>SKILLAGILITY</cp:lastModifiedBy>
</cp:coreProperties>
</file>