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Discrete" sheetId="2" state="visible" r:id="rId2"/>
    <sheet xmlns:r="http://schemas.openxmlformats.org/officeDocument/2006/relationships" name="Continuous" sheetId="3" state="visible" r:id="rId3"/>
    <sheet xmlns:r="http://schemas.openxmlformats.org/officeDocument/2006/relationships" name="Sigma Table" sheetId="4" state="visible" r:id="rId4"/>
  </sheets>
  <definedNames>
    <definedName name="_xlnm.Print_Area" localSheetId="2">'Continuous'!$A$1:$Q$31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00"/>
    <numFmt numFmtId="166" formatCode="0.0000"/>
    <numFmt numFmtId="167" formatCode="0.0 &quot;σ&quot;"/>
    <numFmt numFmtId="168" formatCode="#,##0.0"/>
    <numFmt numFmtId="169" formatCode="0.0000%"/>
  </numFmts>
  <fonts count="14">
    <font>
      <name val="Calibri"/>
      <family val="2"/>
      <color theme="1"/>
      <sz val="11"/>
      <scheme val="minor"/>
    </font>
    <font>
      <name val="Fira Sans Extra Condensed"/>
      <b val="1"/>
      <color rgb="00FFFFFF"/>
      <sz val="18"/>
    </font>
    <font>
      <name val="Fira Mono"/>
      <color rgb="00A9C3D8"/>
      <sz val="8"/>
    </font>
    <font>
      <name val="Fira Sans Extra Condensed"/>
      <b val="1"/>
      <color rgb="0000BFF0"/>
      <sz val="13"/>
    </font>
    <font>
      <name val="Fira Sans Extra Condensed"/>
      <b val="1"/>
      <color rgb="00000066"/>
      <sz val="13"/>
    </font>
    <font>
      <name val="Fira Sans"/>
      <color rgb="002D3748"/>
      <sz val="10"/>
    </font>
    <font>
      <name val="Fira Sans"/>
      <b val="1"/>
      <color rgb="00FFFFFF"/>
      <sz val="10"/>
    </font>
    <font>
      <name val="Fira Sans"/>
      <color rgb="000B0B3B"/>
      <sz val="10"/>
    </font>
    <font>
      <name val="Fira Sans"/>
      <b val="1"/>
      <color rgb="002D3748"/>
      <sz val="10"/>
    </font>
    <font>
      <name val="Fira Sans"/>
      <i val="1"/>
      <color rgb="005B6478"/>
      <sz val="9"/>
    </font>
    <font>
      <name val="Fira Mono"/>
      <color rgb="005B6478"/>
      <sz val="7"/>
    </font>
    <font>
      <name val="Fira Sans"/>
      <b val="1"/>
      <color rgb="00000066"/>
      <sz val="10"/>
    </font>
    <font>
      <name val="Fira Sans"/>
      <b val="1"/>
      <color rgb="00000066"/>
      <sz val="12"/>
    </font>
    <font>
      <name val="Fira Sans"/>
      <color rgb="008890A8"/>
      <sz val="9"/>
    </font>
  </fonts>
  <fills count="9">
    <fill>
      <patternFill/>
    </fill>
    <fill>
      <patternFill patternType="gray125"/>
    </fill>
    <fill>
      <patternFill patternType="solid">
        <fgColor rgb="000B0B3B"/>
      </patternFill>
    </fill>
    <fill>
      <patternFill patternType="solid">
        <fgColor rgb="0000BFF0"/>
      </patternFill>
    </fill>
    <fill>
      <patternFill patternType="solid">
        <fgColor rgb="00FF2400"/>
      </patternFill>
    </fill>
    <fill>
      <patternFill patternType="solid">
        <fgColor rgb="001079A1"/>
      </patternFill>
    </fill>
    <fill>
      <patternFill patternType="solid">
        <fgColor rgb="00E8F4FB"/>
      </patternFill>
    </fill>
    <fill>
      <patternFill patternType="solid">
        <fgColor rgb="00F5F8FC"/>
      </patternFill>
    </fill>
    <fill>
      <patternFill patternType="solid">
        <fgColor rgb="00000066"/>
      </patternFill>
    </fill>
  </fills>
  <borders count="4">
    <border>
      <left/>
      <right/>
      <top/>
      <bottom/>
      <diagonal/>
    </border>
    <border>
      <bottom style="medium">
        <color rgb="0000BFF0"/>
      </bottom>
    </border>
    <border>
      <left style="thin">
        <color rgb="0000BFF0"/>
      </left>
      <right style="thin">
        <color rgb="0000BFF0"/>
      </right>
      <top style="thin">
        <color rgb="0000BFF0"/>
      </top>
      <bottom style="thin">
        <color rgb="0000BFF0"/>
      </bottom>
    </border>
    <border>
      <left style="thin">
        <color rgb="00D9E0EA"/>
      </left>
      <right style="thin">
        <color rgb="00D9E0EA"/>
      </right>
      <top style="thin">
        <color rgb="00D9E0EA"/>
      </top>
      <bottom style="thin">
        <color rgb="00D9E0EA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center"/>
    </xf>
    <xf numFmtId="0" fontId="3" fillId="2" borderId="0" applyAlignment="1" pivotButton="0" quotePrefix="0" xfId="0">
      <alignment horizontal="right" vertical="center"/>
    </xf>
    <xf numFmtId="0" fontId="2" fillId="2" borderId="0" applyAlignment="1" pivotButton="0" quotePrefix="0" xfId="0">
      <alignment vertical="top"/>
    </xf>
    <xf numFmtId="0" fontId="0" fillId="3" borderId="0" pivotButton="0" quotePrefix="0" xfId="0"/>
    <xf numFmtId="0" fontId="0" fillId="4" borderId="0" pivotButton="0" quotePrefix="0" xfId="0"/>
    <xf numFmtId="0" fontId="4" fillId="0" borderId="1" pivotButton="0" quotePrefix="0" xfId="0"/>
    <xf numFmtId="0" fontId="0" fillId="0" borderId="1" pivotButton="0" quotePrefix="0" xfId="0"/>
    <xf numFmtId="0" fontId="5" fillId="0" borderId="0" applyAlignment="1" pivotButton="0" quotePrefix="0" xfId="0">
      <alignment vertical="top" wrapText="1"/>
    </xf>
    <xf numFmtId="0" fontId="6" fillId="5" borderId="0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 wrapText="1"/>
    </xf>
    <xf numFmtId="0" fontId="7" fillId="6" borderId="2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  <xf numFmtId="0" fontId="5" fillId="7" borderId="3" applyAlignment="1" pivotButton="0" quotePrefix="0" xfId="0">
      <alignment horizontal="center" vertical="center"/>
    </xf>
    <xf numFmtId="0" fontId="8" fillId="0" borderId="0" applyAlignment="1" pivotButton="0" quotePrefix="0" xfId="0">
      <alignment vertical="center"/>
    </xf>
    <xf numFmtId="0" fontId="9" fillId="0" borderId="0" applyAlignment="1" pivotButton="0" quotePrefix="0" xfId="0">
      <alignment vertical="top"/>
    </xf>
    <xf numFmtId="0" fontId="10" fillId="0" borderId="0" pivotButton="0" quotePrefix="0" xfId="0"/>
    <xf numFmtId="0" fontId="6" fillId="8" borderId="3" applyAlignment="1" pivotButton="0" quotePrefix="0" xfId="0">
      <alignment horizontal="center" vertical="center" wrapText="1"/>
    </xf>
    <xf numFmtId="3" fontId="7" fillId="6" borderId="2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/>
    </xf>
    <xf numFmtId="167" fontId="5" fillId="7" borderId="3" applyAlignment="1" pivotButton="0" quotePrefix="0" xfId="0">
      <alignment horizontal="left" vertical="center"/>
    </xf>
    <xf numFmtId="3" fontId="5" fillId="7" borderId="3" applyAlignment="1" pivotButton="0" quotePrefix="0" xfId="0">
      <alignment horizontal="center" vertical="center"/>
    </xf>
    <xf numFmtId="10" fontId="5" fillId="7" borderId="3" applyAlignment="1" pivotButton="0" quotePrefix="0" xfId="0">
      <alignment horizontal="center" vertical="center"/>
    </xf>
    <xf numFmtId="164" fontId="7" fillId="6" borderId="2" applyAlignment="1" pivotButton="0" quotePrefix="0" xfId="0">
      <alignment horizontal="center" vertical="center"/>
    </xf>
    <xf numFmtId="165" fontId="5" fillId="7" borderId="3" applyAlignment="1" pivotButton="0" quotePrefix="0" xfId="0">
      <alignment horizontal="center" vertical="center"/>
    </xf>
    <xf numFmtId="166" fontId="5" fillId="7" borderId="3" applyAlignment="1" pivotButton="0" quotePrefix="0" xfId="0">
      <alignment horizontal="center" vertical="center"/>
    </xf>
    <xf numFmtId="3" fontId="12" fillId="7" borderId="3" applyAlignment="1" pivotButton="0" quotePrefix="0" xfId="0">
      <alignment horizontal="center" vertical="center"/>
    </xf>
    <xf numFmtId="2" fontId="12" fillId="7" borderId="3" applyAlignment="1" pivotButton="0" quotePrefix="0" xfId="0">
      <alignment horizontal="center" vertical="center"/>
    </xf>
    <xf numFmtId="2" fontId="5" fillId="7" borderId="3" applyAlignment="1" pivotButton="0" quotePrefix="0" xfId="0">
      <alignment horizontal="center" vertical="center"/>
    </xf>
    <xf numFmtId="9" fontId="12" fillId="7" borderId="3" applyAlignment="1" pivotButton="0" quotePrefix="0" xfId="0">
      <alignment horizontal="center" vertical="center"/>
    </xf>
    <xf numFmtId="0" fontId="9" fillId="0" borderId="0" applyAlignment="1" pivotButton="0" quotePrefix="0" xfId="0">
      <alignment vertical="top" wrapText="1"/>
    </xf>
    <xf numFmtId="0" fontId="13" fillId="0" borderId="0" applyAlignment="1" pivotButton="0" quotePrefix="0" xfId="0">
      <alignment horizontal="center"/>
    </xf>
    <xf numFmtId="2" fontId="7" fillId="6" borderId="2" applyAlignment="1" pivotButton="0" quotePrefix="0" xfId="0">
      <alignment horizontal="center" vertical="center"/>
    </xf>
    <xf numFmtId="1" fontId="5" fillId="7" borderId="3" applyAlignment="1" pivotButton="0" quotePrefix="0" xfId="0">
      <alignment horizontal="center" vertical="center"/>
    </xf>
    <xf numFmtId="0" fontId="11" fillId="7" borderId="3" applyAlignment="1" pivotButton="0" quotePrefix="0" xfId="0">
      <alignment horizontal="center" vertical="center"/>
    </xf>
    <xf numFmtId="0" fontId="10" fillId="0" borderId="0" applyAlignment="1" pivotButton="0" quotePrefix="0" xfId="0">
      <alignment horizontal="center"/>
    </xf>
    <xf numFmtId="164" fontId="5" fillId="7" borderId="3" applyAlignment="1" pivotButton="0" quotePrefix="0" xfId="0">
      <alignment horizontal="center" vertical="center"/>
    </xf>
    <xf numFmtId="168" fontId="5" fillId="7" borderId="3" applyAlignment="1" pivotButton="0" quotePrefix="0" xfId="0">
      <alignment horizontal="center" vertical="center"/>
    </xf>
    <xf numFmtId="169" fontId="5" fillId="7" borderId="3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Fira Sans"/>
        <b val="1"/>
        <color rgb="00FFFFFF"/>
      </font>
      <fill>
        <patternFill patternType="solid">
          <fgColor rgb="00F59C25"/>
        </patternFill>
      </fill>
    </dxf>
    <dxf>
      <font>
        <name val="Fira Sans"/>
        <b val="1"/>
        <color rgb="00FFFFFF"/>
      </font>
      <fill>
        <patternFill patternType="solid">
          <fgColor rgb="00FF2400"/>
        </patternFill>
      </fill>
    </dxf>
    <dxf>
      <font>
        <name val="Fira Sans"/>
        <b val="1"/>
        <color rgb="00FFFFFF"/>
      </font>
      <fill>
        <patternFill patternType="solid">
          <fgColor rgb="0010A13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000066"/>
                </a:solidFill>
                <a:latin typeface="Fira Sans Extra Condensed"/>
              </a:defRPr>
            </a:pPr>
            <a:r>
              <a:rPr sz="1200" b="1">
                <a:solidFill>
                  <a:srgbClr val="000066"/>
                </a:solidFill>
                <a:latin typeface="Fira Sans Extra Condensed"/>
              </a:rPr>
              <a:t>Sigma Level</a:t>
            </a:r>
          </a:p>
        </rich>
      </tx>
      <overlay val="0"/>
    </title>
    <plotArea>
      <barChart>
        <barDir val="bar"/>
        <grouping val="clustered"/>
        <ser>
          <idx val="0"/>
          <order val="0"/>
          <spPr>
            <a:solidFill xmlns:a="http://schemas.openxmlformats.org/drawingml/2006/main">
              <a:srgbClr val="000066"/>
            </a:solidFill>
            <a:ln xmlns:a="http://schemas.openxmlformats.org/drawingml/2006/main">
              <a:prstDash val="solid"/>
            </a:ln>
          </spPr>
          <cat>
            <numRef>
              <f>'Discrete'!$C$12:$D$12</f>
            </numRef>
          </cat>
          <val>
            <numRef>
              <f>'Discrete'!$C$18:$D$18</f>
            </numRef>
          </val>
        </ser>
        <dLbls>
          <numFmt formatCode="0.00"/>
          <txPr>
            <a:bodyPr xmlns:a="http://schemas.openxmlformats.org/drawingml/2006/main"/>
            <a:p xmlns:a="http://schemas.openxmlformats.org/drawingml/2006/main">
              <a:pPr>
                <a:defRPr sz="900" b="1">
                  <a:solidFill>
                    <a:srgbClr val="2D3748"/>
                  </a:solidFill>
                  <a:latin typeface="Fira Sans"/>
                </a:defRPr>
              </a:pPr>
              <a:r>
                <a:t/>
              </a:r>
              <a:endParaRPr sz="900" b="1">
                <a:solidFill>
                  <a:srgbClr val="2D3748"/>
                </a:solidFill>
                <a:latin typeface="Fira Sans"/>
              </a:endParaRPr>
            </a:p>
          </txPr>
          <showLegendKey val="0"/>
          <showVal val="1"/>
          <showCatName val="0"/>
          <showSerName val="0"/>
        </dLbls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D9E0E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5B6478"/>
                </a:solidFill>
                <a:latin typeface="Fira Sans"/>
              </a:defRPr>
            </a:pPr>
            <a:r>
              <a:t/>
            </a:r>
            <a:endParaRPr sz="900" b="0">
              <a:solidFill>
                <a:srgbClr val="5B6478"/>
              </a:solidFill>
              <a:latin typeface="Fira Sans"/>
            </a:endParaRPr>
          </a:p>
        </txPr>
        <crossAx val="100"/>
        <lblOffset val="100"/>
        <tickLblSkip val="1"/>
        <noMultiLvlLbl val="1"/>
      </catAx>
      <valAx>
        <axId val="100"/>
        <scaling>
          <orientation val="minMax"/>
          <max val="6"/>
          <min val="0"/>
        </scaling>
        <delete val="0"/>
        <axPos val="l"/>
        <majorGridlines>
          <spPr>
            <a:ln xmlns:a="http://schemas.openxmlformats.org/drawingml/2006/main">
              <a:solidFill>
                <a:srgbClr val="E6EBF2"/>
              </a:solidFill>
              <a:prstDash val="solid"/>
            </a:ln>
          </spPr>
        </majorGridlines>
        <numFmt formatCode="0" sourceLinked="0"/>
        <majorTickMark val="none"/>
        <minorTickMark val="none"/>
        <spPr>
          <a:ln xmlns:a="http://schemas.openxmlformats.org/drawingml/2006/main">
            <a:solidFill>
              <a:srgbClr val="D9E0E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5B6478"/>
                </a:solidFill>
                <a:latin typeface="Fira Sans"/>
              </a:defRPr>
            </a:pPr>
            <a:r>
              <a:t/>
            </a:r>
            <a:endParaRPr sz="900" b="0">
              <a:solidFill>
                <a:srgbClr val="5B6478"/>
              </a:solidFill>
              <a:latin typeface="Fira Sans"/>
            </a:endParaRPr>
          </a:p>
        </txPr>
        <crossAx val="10"/>
        <majorUnit val="1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2.xml><?xml version="1.0" encoding="utf-8"?>
<chartSpace xmlns="http://schemas.openxmlformats.org/drawingml/2006/chart">
  <style val="13"/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000066"/>
                </a:solidFill>
                <a:latin typeface="Fira Sans Extra Condensed"/>
              </a:defRPr>
            </a:pPr>
            <a:r>
              <a:rPr sz="1200" b="1">
                <a:solidFill>
                  <a:srgbClr val="000066"/>
                </a:solidFill>
                <a:latin typeface="Fira Sans Extra Condensed"/>
              </a:rPr>
              <a:t>Distribution vs. specification limits</a:t>
            </a:r>
          </a:p>
        </rich>
      </tx>
      <overlay val="0"/>
    </title>
    <plotArea>
      <scatterChart>
        <scatterStyle val="lineMarker"/>
        <ser>
          <idx val="0"/>
          <order val="0"/>
          <tx>
            <v>Process</v>
          </tx>
          <spPr>
            <a:ln xmlns:a="http://schemas.openxmlformats.org/drawingml/2006/main" w="28000">
              <a:solidFill>
                <a:srgbClr val="00006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'Continuous'!$L$6:$L$66</f>
            </numRef>
          </xVal>
          <yVal>
            <numRef>
              <f>'Continuous'!$M$6:$M$66</f>
            </numRef>
          </yVal>
          <smooth val="1"/>
        </ser>
        <ser>
          <idx val="1"/>
          <order val="1"/>
          <tx>
            <v>LSL</v>
          </tx>
          <spPr>
            <a:ln xmlns:a="http://schemas.openxmlformats.org/drawingml/2006/main" w="22000">
              <a:solidFill>
                <a:srgbClr val="FF2400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'Continuous'!$L$70:$L$71</f>
            </numRef>
          </xVal>
          <yVal>
            <numRef>
              <f>'Continuous'!$M$70:$M$71</f>
            </numRef>
          </yVal>
          <smooth val="0"/>
        </ser>
        <ser>
          <idx val="2"/>
          <order val="2"/>
          <tx>
            <v>USL</v>
          </tx>
          <spPr>
            <a:ln xmlns:a="http://schemas.openxmlformats.org/drawingml/2006/main" w="22000">
              <a:solidFill>
                <a:srgbClr val="FF2400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'Continuous'!$L$73:$L$74</f>
            </numRef>
          </xVal>
          <yVal>
            <numRef>
              <f>'Continuous'!$M$73:$M$74</f>
            </numRef>
          </yVal>
          <smooth val="0"/>
        </ser>
        <axId val="10"/>
        <axId val="20"/>
      </scatterChart>
      <valAx>
        <axId val="1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6EBF2"/>
              </a:solidFill>
              <a:prstDash val="solid"/>
            </a:ln>
          </spPr>
        </majorGridlines>
        <title>
          <tx>
            <rich>
              <a:bodyPr xmlns:a="http://schemas.openxmlformats.org/drawingml/2006/main"/>
              <a:p xmlns:a="http://schemas.openxmlformats.org/drawingml/2006/main">
                <a:pPr>
                  <a:defRPr sz="1000" b="1">
                    <a:solidFill>
                      <a:srgbClr val="2D3748"/>
                    </a:solidFill>
                    <a:latin typeface="Fira Sans"/>
                  </a:defRPr>
                </a:pPr>
                <a:r>
                  <a:rPr sz="1000" b="1">
                    <a:solidFill>
                      <a:srgbClr val="2D3748"/>
                    </a:solidFill>
                    <a:latin typeface="Fira Sans"/>
                  </a:rPr>
                  <a:t>Measurement</a:t>
                </a:r>
              </a:p>
            </rich>
          </tx>
          <overlay val="0"/>
        </title>
        <numFmt formatCode="0" sourceLinked="0"/>
        <majorTickMark val="none"/>
        <minorTickMark val="none"/>
        <spPr>
          <a:ln xmlns:a="http://schemas.openxmlformats.org/drawingml/2006/main">
            <a:solidFill>
              <a:srgbClr val="D9E0E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5B6478"/>
                </a:solidFill>
                <a:latin typeface="Fira Sans"/>
              </a:defRPr>
            </a:pPr>
            <a:r>
              <a:t/>
            </a:r>
            <a:endParaRPr sz="900" b="0">
              <a:solidFill>
                <a:srgbClr val="5B6478"/>
              </a:solidFill>
              <a:latin typeface="Fira Sans"/>
            </a:endParaRPr>
          </a:p>
        </txPr>
        <crossAx val="20"/>
      </valAx>
      <valAx>
        <axId val="20"/>
        <scaling>
          <orientation val="minMax"/>
        </scaling>
        <delete val="1"/>
        <axPos val="l"/>
        <majorTickMark val="none"/>
        <minorTickMark val="none"/>
        <spPr>
          <a:ln xmlns:a="http://schemas.openxmlformats.org/drawingml/2006/main">
            <a:solidFill>
              <a:srgbClr val="D9E0E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5B6478"/>
                </a:solidFill>
                <a:latin typeface="Fira Sans"/>
              </a:defRPr>
            </a:pPr>
            <a:r>
              <a:t/>
            </a:r>
            <a:endParaRPr sz="900" b="0">
              <a:solidFill>
                <a:srgbClr val="5B6478"/>
              </a:solidFill>
              <a:latin typeface="Fira Sans"/>
            </a:endParaRPr>
          </a:p>
        </txPr>
        <crossAx val="10"/>
      </valAx>
    </plotArea>
    <legend>
      <legendPos val="b"/>
      <overlay val="0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2D3748"/>
              </a:solidFill>
              <a:latin typeface="Fira Sans"/>
            </a:defRPr>
          </a:pPr>
          <a:r>
            <a:t/>
          </a:r>
          <a:endParaRPr sz="900" b="0">
            <a:solidFill>
              <a:srgbClr val="2D3748"/>
            </a:solidFill>
            <a:latin typeface="Fira Sans"/>
          </a:endParaRPr>
        </a:p>
      </txPr>
    </legend>
    <plotVisOnly val="0"/>
    <dispBlanksAs val="gap"/>
  </chart>
  <spPr>
    <a:ln xmlns:a="http://schemas.openxmlformats.org/drawingml/2006/main">
      <a:noFill/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12</row>
      <rowOff>0</rowOff>
    </from>
    <ext cx="5040000" cy="23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7</col>
      <colOff>0</colOff>
      <row>4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0B0B3B"/>
    <outlinePr summaryBelow="1" summaryRight="1"/>
    <pageSetUpPr fitToPage="1"/>
  </sheetPr>
  <dimension ref="A1:I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.5" customWidth="1" min="1" max="1"/>
    <col width="4" customWidth="1" min="2" max="2"/>
    <col width="22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4" customWidth="1" min="9" max="9"/>
  </cols>
  <sheetData>
    <row r="1" ht="30" customHeight="1">
      <c r="A1" s="1" t="n"/>
      <c r="B1" s="2" t="inlineStr">
        <is>
          <t>Six Sigma Calculator</t>
        </is>
      </c>
      <c r="C1" s="1" t="n"/>
      <c r="D1" s="1" t="n"/>
      <c r="E1" s="1" t="n"/>
      <c r="F1" s="1" t="n"/>
      <c r="G1" s="1" t="n"/>
      <c r="H1" s="1" t="n"/>
      <c r="I1" s="3" t="inlineStr">
        <is>
          <t>SKILLAGILITY</t>
        </is>
      </c>
    </row>
    <row r="2" ht="18" customHeight="1">
      <c r="A2" s="1" t="n"/>
      <c r="B2" s="4" t="inlineStr">
        <is>
          <t>OPERATIONAL EXCELLENCE TOOLKIT · LEAN SIX SIGMA GREEN BELT (B303)</t>
        </is>
      </c>
      <c r="C2" s="1" t="n"/>
      <c r="D2" s="1" t="n"/>
      <c r="E2" s="1" t="n"/>
      <c r="F2" s="1" t="n"/>
      <c r="G2" s="1" t="n"/>
      <c r="H2" s="1" t="n"/>
      <c r="I2" s="1" t="n"/>
    </row>
    <row r="3" ht="4" customHeight="1">
      <c r="A3" s="5" t="n"/>
      <c r="B3" s="5" t="n"/>
      <c r="C3" s="5" t="n"/>
      <c r="D3" s="5" t="n"/>
      <c r="E3" s="5" t="n"/>
      <c r="F3" s="5" t="n"/>
      <c r="G3" s="6" t="n"/>
      <c r="H3" s="6" t="n"/>
      <c r="I3" s="6" t="n"/>
    </row>
    <row r="5">
      <c r="B5" s="7" t="inlineStr">
        <is>
          <t>What this tool does</t>
        </is>
      </c>
      <c r="C5" s="8" t="n"/>
      <c r="D5" s="8" t="n"/>
      <c r="E5" s="8" t="n"/>
      <c r="F5" s="8" t="n"/>
      <c r="G5" s="8" t="n"/>
      <c r="H5" s="8" t="n"/>
      <c r="I5" s="8" t="n"/>
    </row>
    <row r="6" ht="45" customHeight="1">
      <c r="B6" s="9" t="inlineStr">
        <is>
          <t>Turns your baseline into the common Six Sigma metrics: DPU, DPO, DPMO, yield, PPM and the Sigma Level — for discrete data (defects counted) and for continuous data (measurements against specification limits, incl. Cp and Cpk).</t>
        </is>
      </c>
    </row>
    <row r="8">
      <c r="B8" s="7" t="inlineStr">
        <is>
          <t>How to use it</t>
        </is>
      </c>
      <c r="C8" s="8" t="n"/>
      <c r="D8" s="8" t="n"/>
      <c r="E8" s="8" t="n"/>
      <c r="F8" s="8" t="n"/>
      <c r="G8" s="8" t="n"/>
      <c r="H8" s="8" t="n"/>
      <c r="I8" s="8" t="n"/>
    </row>
    <row r="9" ht="33" customHeight="1">
      <c r="B9" s="10" t="n">
        <v>1</v>
      </c>
      <c r="C9" s="11" t="inlineStr">
        <is>
          <t>Discrete data (pass/fail, defects counted): use the sheet 'Discrete'. Enter units, opportunities per unit and defects — for the baseline and, if you like, for your target or the result after Improve.</t>
        </is>
      </c>
    </row>
    <row r="10" ht="33" customHeight="1">
      <c r="B10" s="10" t="n">
        <v>2</v>
      </c>
      <c r="C10" s="11" t="inlineStr">
        <is>
          <t>Continuous data (times, weights, dimensions): use the sheet 'Continuous'. Paste your measurements and set LSL and/or USL. Leave a limit empty if it does not exist.</t>
        </is>
      </c>
    </row>
    <row r="11" ht="33" customHeight="1">
      <c r="B11" s="10" t="n">
        <v>3</v>
      </c>
      <c r="C11" s="11" t="inlineStr">
        <is>
          <t>The Sigma Level includes the conventional 1.5 sigma shift (short-term Sigma). You can change the shift in the input cell.</t>
        </is>
      </c>
    </row>
    <row r="12" ht="18" customHeight="1">
      <c r="B12" s="10" t="n">
        <v>4</v>
      </c>
      <c r="C12" s="11" t="inlineStr">
        <is>
          <t>The sheet 'Sigma Table' converts between Sigma Level, DPMO and yield for quick reference.</t>
        </is>
      </c>
    </row>
    <row r="14">
      <c r="B14" s="7" t="inlineStr">
        <is>
          <t>Colour legend</t>
        </is>
      </c>
      <c r="C14" s="8" t="n"/>
      <c r="D14" s="8" t="n"/>
      <c r="E14" s="8" t="n"/>
      <c r="F14" s="8" t="n"/>
      <c r="G14" s="8" t="n"/>
      <c r="H14" s="8" t="n"/>
      <c r="I14" s="8" t="n"/>
    </row>
    <row r="15">
      <c r="C15" s="12" t="inlineStr">
        <is>
          <t>Input</t>
        </is>
      </c>
      <c r="D15" s="13" t="inlineStr">
        <is>
          <t>Enter or overwrite your own data here.</t>
        </is>
      </c>
    </row>
    <row r="16">
      <c r="C16" s="14" t="inlineStr">
        <is>
          <t>Calculated</t>
        </is>
      </c>
      <c r="D16" s="13" t="inlineStr">
        <is>
          <t>Formula — do not overwrite.</t>
        </is>
      </c>
    </row>
    <row r="18">
      <c r="B18" s="7" t="inlineStr">
        <is>
          <t>Example data</t>
        </is>
      </c>
      <c r="C18" s="8" t="n"/>
      <c r="D18" s="8" t="n"/>
      <c r="E18" s="8" t="n"/>
      <c r="F18" s="8" t="n"/>
      <c r="G18" s="8" t="n"/>
      <c r="H18" s="8" t="n"/>
      <c r="I18" s="8" t="n"/>
    </row>
    <row r="19" ht="45" customHeight="1">
      <c r="B19" s="9" t="inlineStr">
        <is>
          <t>Meridian Industrial Supply — baseline: 180 of 1,000 deliveries missed OTIF (18% miss rate, 180,000 DPMO, about 2.4 Sigma). Target: 95% OTIF. Continuous example: order-to-dispatch lead time against a 24-hour promise.</t>
        </is>
      </c>
    </row>
    <row r="21">
      <c r="B21" s="15" t="inlineStr">
        <is>
          <t>Course reference: Measure phase M8 · Control phase C1</t>
        </is>
      </c>
    </row>
    <row r="22">
      <c r="B22" s="16" t="inlineStr">
        <is>
          <t>No macros, no external links. Works in Excel 2010 or later, Excel for the web and LibreOffice.</t>
        </is>
      </c>
    </row>
    <row r="24">
      <c r="B24" s="17" t="inlineStr">
        <is>
          <t>© SKILLAGILITY · Operational Excellence training · skillagility.com</t>
        </is>
      </c>
    </row>
  </sheetData>
  <mergeCells count="6">
    <mergeCell ref="C9:I9"/>
    <mergeCell ref="B6:I6"/>
    <mergeCell ref="C12:I12"/>
    <mergeCell ref="B19:I19"/>
    <mergeCell ref="C10:I10"/>
    <mergeCell ref="C11:I11"/>
  </mergeCells>
  <pageMargins left="0.75" right="0.75" top="1" bottom="1" header="0.5" footer="0.5"/>
  <pageSetup orientation="landscape" fitToHeight="1" fitToWidth="1"/>
  <headerFooter>
    <oddHeader/>
    <oddFooter>&amp;LSKILLAGILITY · skillagility.com&amp;R&amp;P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00BFF0"/>
    <outlinePr summaryBelow="1" summaryRight="1"/>
    <pageSetUpPr fitToPage="1"/>
  </sheetPr>
  <dimension ref="A1:H2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.5" customWidth="1" min="1" max="1"/>
    <col width="38" customWidth="1" min="2" max="2"/>
    <col width="16" customWidth="1" min="3" max="3"/>
    <col width="16" customWidth="1" min="4" max="4"/>
    <col width="3" customWidth="1" min="5" max="5"/>
    <col width="44" customWidth="1" min="6" max="6"/>
    <col width="10" customWidth="1" min="7" max="7"/>
    <col width="12" customWidth="1" min="8" max="8"/>
  </cols>
  <sheetData>
    <row r="1" ht="30" customHeight="1">
      <c r="A1" s="1" t="n"/>
      <c r="B1" s="2" t="inlineStr">
        <is>
          <t>Sigma Level · Discrete Data</t>
        </is>
      </c>
      <c r="C1" s="1" t="n"/>
      <c r="D1" s="1" t="n"/>
      <c r="E1" s="1" t="n"/>
      <c r="F1" s="1" t="n"/>
      <c r="G1" s="1" t="n"/>
      <c r="H1" s="3" t="inlineStr">
        <is>
          <t>SKILLAGILITY</t>
        </is>
      </c>
    </row>
    <row r="2" ht="18" customHeight="1">
      <c r="A2" s="1" t="n"/>
      <c r="B2" s="4" t="inlineStr">
        <is>
          <t>DEFECTS COUNTED PER UNIT — DPU, DPMO, YIELD AND SIGMA LEVEL</t>
        </is>
      </c>
      <c r="C2" s="1" t="n"/>
      <c r="D2" s="1" t="n"/>
      <c r="E2" s="1" t="n"/>
      <c r="F2" s="1" t="n"/>
      <c r="G2" s="1" t="n"/>
      <c r="H2" s="1" t="n"/>
    </row>
    <row r="3" ht="4" customHeight="1">
      <c r="A3" s="5" t="n"/>
      <c r="B3" s="5" t="n"/>
      <c r="C3" s="5" t="n"/>
      <c r="D3" s="5" t="n"/>
      <c r="E3" s="5" t="n"/>
      <c r="F3" s="5" t="n"/>
      <c r="G3" s="6" t="n"/>
      <c r="H3" s="6" t="n"/>
    </row>
    <row r="5">
      <c r="B5" s="18" t="inlineStr">
        <is>
          <t>Input</t>
        </is>
      </c>
      <c r="C5" s="18" t="inlineStr">
        <is>
          <t>Baseline</t>
        </is>
      </c>
      <c r="D5" s="18" t="inlineStr">
        <is>
          <t>Target / after</t>
        </is>
      </c>
      <c r="F5" s="7" t="inlineStr">
        <is>
          <t>How to read the Sigma Level</t>
        </is>
      </c>
      <c r="G5" s="8" t="n"/>
      <c r="H5" s="8" t="n"/>
    </row>
    <row r="6">
      <c r="B6" s="13" t="inlineStr">
        <is>
          <t>Units inspected</t>
        </is>
      </c>
      <c r="C6" s="19" t="n">
        <v>1000</v>
      </c>
      <c r="D6" s="19" t="n">
        <v>1000</v>
      </c>
      <c r="F6" s="20" t="inlineStr">
        <is>
          <t>Sigma Level</t>
        </is>
      </c>
      <c r="G6" s="18" t="inlineStr">
        <is>
          <t>DPMO</t>
        </is>
      </c>
      <c r="H6" s="18" t="inlineStr">
        <is>
          <t>Yield</t>
        </is>
      </c>
    </row>
    <row r="7">
      <c r="B7" s="13" t="inlineStr">
        <is>
          <t>Opportunities per unit (OPU)</t>
        </is>
      </c>
      <c r="C7" s="19" t="n">
        <v>1</v>
      </c>
      <c r="D7" s="19" t="n">
        <v>1</v>
      </c>
      <c r="F7" s="21" t="n">
        <v>2</v>
      </c>
      <c r="G7" s="22">
        <f>ROUND((1-_xlfn.NORM.S.DIST(F7-1.5,TRUE))*1000000,0)</f>
        <v/>
      </c>
      <c r="H7" s="23">
        <f>1-G7/1000000</f>
        <v/>
      </c>
    </row>
    <row r="8">
      <c r="B8" s="13" t="inlineStr">
        <is>
          <t>Defects found</t>
        </is>
      </c>
      <c r="C8" s="19" t="n">
        <v>180</v>
      </c>
      <c r="D8" s="19" t="n">
        <v>50</v>
      </c>
      <c r="F8" s="21" t="n">
        <v>3</v>
      </c>
      <c r="G8" s="22">
        <f>ROUND((1-_xlfn.NORM.S.DIST(F8-1.5,TRUE))*1000000,0)</f>
        <v/>
      </c>
      <c r="H8" s="23">
        <f>1-G8/1000000</f>
        <v/>
      </c>
    </row>
    <row r="9">
      <c r="B9" s="13" t="inlineStr">
        <is>
          <t>Defective units (optional, for PPM)</t>
        </is>
      </c>
      <c r="C9" s="19" t="n">
        <v>180</v>
      </c>
      <c r="D9" s="19" t="n">
        <v>50</v>
      </c>
      <c r="F9" s="21" t="n">
        <v>4</v>
      </c>
      <c r="G9" s="22">
        <f>ROUND((1-_xlfn.NORM.S.DIST(F9-1.5,TRUE))*1000000,0)</f>
        <v/>
      </c>
      <c r="H9" s="23">
        <f>1-G9/1000000</f>
        <v/>
      </c>
    </row>
    <row r="10">
      <c r="B10" s="13" t="inlineStr">
        <is>
          <t>Sigma shift (short-term)</t>
        </is>
      </c>
      <c r="C10" s="24" t="n">
        <v>1.5</v>
      </c>
      <c r="F10" s="21" t="n">
        <v>5</v>
      </c>
      <c r="G10" s="22">
        <f>ROUND((1-_xlfn.NORM.S.DIST(F10-1.5,TRUE))*1000000,0)</f>
        <v/>
      </c>
      <c r="H10" s="23">
        <f>1-G10/1000000</f>
        <v/>
      </c>
    </row>
    <row r="11">
      <c r="F11" s="21" t="n">
        <v>6</v>
      </c>
      <c r="G11" s="22">
        <f>ROUND((1-_xlfn.NORM.S.DIST(F11-1.5,TRUE))*1000000,0)</f>
        <v/>
      </c>
      <c r="H11" s="23">
        <f>1-G11/1000000</f>
        <v/>
      </c>
    </row>
    <row r="12">
      <c r="B12" s="18" t="inlineStr">
        <is>
          <t>Result</t>
        </is>
      </c>
      <c r="C12" s="18" t="inlineStr">
        <is>
          <t>Baseline</t>
        </is>
      </c>
      <c r="D12" s="18" t="inlineStr">
        <is>
          <t>Target / after</t>
        </is>
      </c>
    </row>
    <row r="13">
      <c r="B13" s="13" t="inlineStr">
        <is>
          <t>DPU — defects per unit</t>
        </is>
      </c>
      <c r="C13" s="25">
        <f>IFERROR(C8/C6,"")</f>
        <v/>
      </c>
      <c r="D13" s="25">
        <f>IFERROR(D8/D6,"")</f>
        <v/>
      </c>
    </row>
    <row r="14">
      <c r="B14" s="13" t="inlineStr">
        <is>
          <t>DPO — defects per opportunity</t>
        </is>
      </c>
      <c r="C14" s="26">
        <f>IFERROR(C8/(C6*C7),"")</f>
        <v/>
      </c>
      <c r="D14" s="26">
        <f>IFERROR(D8/(D6*D7),"")</f>
        <v/>
      </c>
    </row>
    <row r="15">
      <c r="B15" s="15" t="inlineStr">
        <is>
          <t>DPMO — defects per million opportunities</t>
        </is>
      </c>
      <c r="C15" s="27">
        <f>IFERROR(C14*1000000,"")</f>
        <v/>
      </c>
      <c r="D15" s="27">
        <f>IFERROR(D14*1000000,"")</f>
        <v/>
      </c>
    </row>
    <row r="16">
      <c r="B16" s="13" t="inlineStr">
        <is>
          <t>Yield (1 − DPO)</t>
        </is>
      </c>
      <c r="C16" s="23">
        <f>IFERROR(1-C14,"")</f>
        <v/>
      </c>
      <c r="D16" s="23">
        <f>IFERROR(1-D14,"")</f>
        <v/>
      </c>
    </row>
    <row r="17">
      <c r="B17" s="13" t="inlineStr">
        <is>
          <t>PPM — defective units per million</t>
        </is>
      </c>
      <c r="C17" s="22">
        <f>IF(C9="","",IFERROR(C9/C6*1000000,""))</f>
        <v/>
      </c>
      <c r="D17" s="22">
        <f>IF(D9="","",IFERROR(D9/D6*1000000,""))</f>
        <v/>
      </c>
    </row>
    <row r="18">
      <c r="B18" s="15" t="inlineStr">
        <is>
          <t>Sigma Level (short-term, incl. shift)</t>
        </is>
      </c>
      <c r="C18" s="28">
        <f>IFERROR(IF(C14&lt;=0,6+$C$10-1.5,_xlfn.NORM.S.INV(1-C14)+$C$10),"")</f>
        <v/>
      </c>
      <c r="D18" s="28">
        <f>IFERROR(IF(D14&lt;=0,6+$C$10-1.5,_xlfn.NORM.S.INV(1-D14)+$C$10),"")</f>
        <v/>
      </c>
    </row>
    <row r="19">
      <c r="B19" s="13" t="inlineStr">
        <is>
          <t>Sigma Level (long-term, no shift)</t>
        </is>
      </c>
      <c r="C19" s="29">
        <f>IFERROR(C18-$C$10,"")</f>
        <v/>
      </c>
      <c r="D19" s="29">
        <f>IFERROR(D18-$C$10,"")</f>
        <v/>
      </c>
    </row>
    <row r="21">
      <c r="B21" s="15" t="inlineStr">
        <is>
          <t>DPMO reduction baseline → target</t>
        </is>
      </c>
      <c r="D21" s="30">
        <f>IFERROR(1-D15/C15,"")</f>
        <v/>
      </c>
    </row>
    <row r="23" ht="40" customHeight="1">
      <c r="B23" s="31" t="inlineStr">
        <is>
          <t>OTIF example: every delivery is one unit with one opportunity (OPU = 1). A late or incomplete delivery is one defect. 18% misses → 180,000 DPMO → about 2.4 Sigma.</t>
        </is>
      </c>
    </row>
    <row r="26">
      <c r="B26" s="17" t="inlineStr">
        <is>
          <t>© SKILLAGILITY · Operational Excellence training · skillagility.com</t>
        </is>
      </c>
    </row>
  </sheetData>
  <mergeCells count="1">
    <mergeCell ref="B23:D23"/>
  </mergeCells>
  <pageMargins left="0.75" right="0.75" top="1" bottom="1" header="0.5" footer="0.5"/>
  <pageSetup orientation="landscape" fitToHeight="1" fitToWidth="1"/>
  <headerFooter>
    <oddHeader/>
    <oddFooter>&amp;LSKILLAGILITY · skillagility.com&amp;R&amp;P / &amp;N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00BFF0"/>
    <outlinePr summaryBelow="1" summaryRight="1"/>
    <pageSetUpPr fitToPage="1"/>
  </sheetPr>
  <dimension ref="A1:M15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.5" customWidth="1" min="1" max="1"/>
    <col width="8" customWidth="1" min="2" max="2"/>
    <col width="14" customWidth="1" min="3" max="3"/>
    <col width="3" customWidth="1" min="4" max="4"/>
    <col width="38" customWidth="1" min="5" max="5"/>
    <col width="14" customWidth="1" min="6" max="6"/>
    <col width="3" customWidth="1" min="7" max="7"/>
    <col width="12" customWidth="1" min="8" max="8"/>
    <col width="12" customWidth="1" min="9" max="9"/>
    <col width="12" customWidth="1" min="10" max="10"/>
    <col hidden="1" width="13" customWidth="1" min="12" max="12"/>
    <col hidden="1" width="13" customWidth="1" min="13" max="13"/>
    <col hidden="1" width="13" customWidth="1" min="14" max="14"/>
  </cols>
  <sheetData>
    <row r="1" ht="30" customHeight="1">
      <c r="A1" s="1" t="n"/>
      <c r="B1" s="2" t="inlineStr">
        <is>
          <t>Process Capability · Continuous Data</t>
        </is>
      </c>
      <c r="C1" s="1" t="n"/>
      <c r="D1" s="1" t="n"/>
      <c r="E1" s="1" t="n"/>
      <c r="F1" s="1" t="n"/>
      <c r="G1" s="1" t="n"/>
      <c r="H1" s="1" t="n"/>
      <c r="I1" s="1" t="n"/>
      <c r="J1" s="3" t="inlineStr">
        <is>
          <t>SKILLAGILITY</t>
        </is>
      </c>
    </row>
    <row r="2" ht="18" customHeight="1">
      <c r="A2" s="1" t="n"/>
      <c r="B2" s="4" t="inlineStr">
        <is>
          <t>MEASUREMENTS AGAINST SPECIFICATION LIMITS — % OUT OF SPEC, DPMO, SIGMA LEVEL, CP AND CPK</t>
        </is>
      </c>
      <c r="C2" s="1" t="n"/>
      <c r="D2" s="1" t="n"/>
      <c r="E2" s="1" t="n"/>
      <c r="F2" s="1" t="n"/>
      <c r="G2" s="1" t="n"/>
      <c r="H2" s="1" t="n"/>
      <c r="I2" s="1" t="n"/>
      <c r="J2" s="1" t="n"/>
    </row>
    <row r="3" ht="4" customHeight="1">
      <c r="A3" s="5" t="n"/>
      <c r="B3" s="5" t="n"/>
      <c r="C3" s="5" t="n"/>
      <c r="D3" s="5" t="n"/>
      <c r="E3" s="5" t="n"/>
      <c r="F3" s="5" t="n"/>
      <c r="G3" s="5" t="n"/>
      <c r="H3" s="6" t="n"/>
      <c r="I3" s="6" t="n"/>
      <c r="J3" s="6" t="n"/>
    </row>
    <row r="5">
      <c r="B5" s="18" t="inlineStr">
        <is>
          <t>#</t>
        </is>
      </c>
      <c r="C5" s="18" t="inlineStr">
        <is>
          <t>Measurement</t>
        </is>
      </c>
      <c r="E5" s="7" t="inlineStr">
        <is>
          <t>Settings</t>
        </is>
      </c>
      <c r="F5" s="8" t="n"/>
      <c r="L5" t="inlineStr">
        <is>
          <t>x</t>
        </is>
      </c>
      <c r="M5" t="inlineStr">
        <is>
          <t>f(x)</t>
        </is>
      </c>
    </row>
    <row r="6">
      <c r="B6" s="32" t="n">
        <v>1</v>
      </c>
      <c r="C6" s="24" t="n">
        <v>19.7</v>
      </c>
      <c r="E6" s="13" t="inlineStr">
        <is>
          <t>Characteristic / unit</t>
        </is>
      </c>
      <c r="F6" s="12" t="inlineStr">
        <is>
          <t>Lead time (h)</t>
        </is>
      </c>
      <c r="L6">
        <f>$F$15+(0-30)/7.5*$F$16</f>
        <v/>
      </c>
      <c r="M6">
        <f>_xlfn.NORM.DIST(L6,$F$15,$F$16,FALSE)</f>
        <v/>
      </c>
    </row>
    <row r="7">
      <c r="B7" s="32" t="n">
        <v>2</v>
      </c>
      <c r="C7" s="24" t="n">
        <v>22.1</v>
      </c>
      <c r="E7" s="13" t="inlineStr">
        <is>
          <t>Lower specification limit (LSL)</t>
        </is>
      </c>
      <c r="F7" s="33" t="n"/>
      <c r="L7">
        <f>$F$15+(1-30)/7.5*$F$16</f>
        <v/>
      </c>
      <c r="M7">
        <f>_xlfn.NORM.DIST(L7,$F$15,$F$16,FALSE)</f>
        <v/>
      </c>
    </row>
    <row r="8">
      <c r="B8" s="32" t="n">
        <v>3</v>
      </c>
      <c r="C8" s="24" t="n">
        <v>19.8</v>
      </c>
      <c r="E8" s="13" t="inlineStr">
        <is>
          <t>Upper specification limit (USL)</t>
        </is>
      </c>
      <c r="F8" s="33" t="n">
        <v>24</v>
      </c>
      <c r="L8">
        <f>$F$15+(2-30)/7.5*$F$16</f>
        <v/>
      </c>
      <c r="M8">
        <f>_xlfn.NORM.DIST(L8,$F$15,$F$16,FALSE)</f>
        <v/>
      </c>
    </row>
    <row r="9">
      <c r="B9" s="32" t="n">
        <v>4</v>
      </c>
      <c r="C9" s="24" t="n">
        <v>19.5</v>
      </c>
      <c r="E9" s="13" t="inlineStr">
        <is>
          <t>Sigma shift (short-term)</t>
        </is>
      </c>
      <c r="F9" s="24" t="n">
        <v>1.5</v>
      </c>
      <c r="L9">
        <f>$F$15+(3-30)/7.5*$F$16</f>
        <v/>
      </c>
      <c r="M9">
        <f>_xlfn.NORM.DIST(L9,$F$15,$F$16,FALSE)</f>
        <v/>
      </c>
    </row>
    <row r="10">
      <c r="B10" s="32" t="n">
        <v>5</v>
      </c>
      <c r="C10" s="24" t="n">
        <v>17.5</v>
      </c>
      <c r="E10" s="13" t="inlineStr">
        <is>
          <t>Mean — manual override (optional)</t>
        </is>
      </c>
      <c r="F10" s="33" t="n"/>
      <c r="L10">
        <f>$F$15+(4-30)/7.5*$F$16</f>
        <v/>
      </c>
      <c r="M10">
        <f>_xlfn.NORM.DIST(L10,$F$15,$F$16,FALSE)</f>
        <v/>
      </c>
    </row>
    <row r="11">
      <c r="B11" s="32" t="n">
        <v>6</v>
      </c>
      <c r="C11" s="24" t="n">
        <v>19.8</v>
      </c>
      <c r="E11" s="13" t="inlineStr">
        <is>
          <t>Std dev — manual override (optional)</t>
        </is>
      </c>
      <c r="F11" s="33" t="n"/>
      <c r="L11">
        <f>$F$15+(5-30)/7.5*$F$16</f>
        <v/>
      </c>
      <c r="M11">
        <f>_xlfn.NORM.DIST(L11,$F$15,$F$16,FALSE)</f>
        <v/>
      </c>
    </row>
    <row r="12">
      <c r="B12" s="32" t="n">
        <v>7</v>
      </c>
      <c r="C12" s="24" t="n">
        <v>24.1</v>
      </c>
      <c r="L12">
        <f>$F$15+(6-30)/7.5*$F$16</f>
        <v/>
      </c>
      <c r="M12">
        <f>_xlfn.NORM.DIST(L12,$F$15,$F$16,FALSE)</f>
        <v/>
      </c>
    </row>
    <row r="13">
      <c r="B13" s="32" t="n">
        <v>8</v>
      </c>
      <c r="C13" s="24" t="n">
        <v>21.9</v>
      </c>
      <c r="E13" s="7" t="inlineStr">
        <is>
          <t>Results</t>
        </is>
      </c>
      <c r="F13" s="8" t="n"/>
      <c r="L13">
        <f>$F$15+(7-30)/7.5*$F$16</f>
        <v/>
      </c>
      <c r="M13">
        <f>_xlfn.NORM.DIST(L13,$F$15,$F$16,FALSE)</f>
        <v/>
      </c>
    </row>
    <row r="14">
      <c r="B14" s="32" t="n">
        <v>9</v>
      </c>
      <c r="C14" s="24" t="n">
        <v>23.8</v>
      </c>
      <c r="E14" s="13" t="inlineStr">
        <is>
          <t>Number of values (n)</t>
        </is>
      </c>
      <c r="F14" s="34">
        <f>COUNT($C$6:$C$155)</f>
        <v/>
      </c>
      <c r="L14">
        <f>$F$15+(8-30)/7.5*$F$16</f>
        <v/>
      </c>
      <c r="M14">
        <f>_xlfn.NORM.DIST(L14,$F$15,$F$16,FALSE)</f>
        <v/>
      </c>
    </row>
    <row r="15">
      <c r="B15" s="32" t="n">
        <v>10</v>
      </c>
      <c r="C15" s="24" t="n">
        <v>21.3</v>
      </c>
      <c r="E15" s="13" t="inlineStr">
        <is>
          <t>Mean</t>
        </is>
      </c>
      <c r="F15" s="29">
        <f>IF(F10&lt;&gt;"",F10,IFERROR(AVERAGE($C$6:$C$155),""))</f>
        <v/>
      </c>
      <c r="L15">
        <f>$F$15+(9-30)/7.5*$F$16</f>
        <v/>
      </c>
      <c r="M15">
        <f>_xlfn.NORM.DIST(L15,$F$15,$F$16,FALSE)</f>
        <v/>
      </c>
    </row>
    <row r="16">
      <c r="B16" s="32" t="n">
        <v>11</v>
      </c>
      <c r="C16" s="24" t="n">
        <v>21.8</v>
      </c>
      <c r="E16" s="13" t="inlineStr">
        <is>
          <t>Standard deviation</t>
        </is>
      </c>
      <c r="F16" s="29">
        <f>IF(F11&lt;&gt;"",F11,IFERROR(_xlfn.STDEV.S($C$6:$C$155),""))</f>
        <v/>
      </c>
      <c r="L16">
        <f>$F$15+(10-30)/7.5*$F$16</f>
        <v/>
      </c>
      <c r="M16">
        <f>_xlfn.NORM.DIST(L16,$F$15,$F$16,FALSE)</f>
        <v/>
      </c>
    </row>
    <row r="17">
      <c r="B17" s="32" t="n">
        <v>12</v>
      </c>
      <c r="C17" s="24" t="n">
        <v>21.1</v>
      </c>
      <c r="E17" s="13" t="inlineStr">
        <is>
          <t>% below LSL (expected)</t>
        </is>
      </c>
      <c r="F17" s="23">
        <f>IF(F7="",0,_xlfn.NORM.S.DIST((F7-F15)/F16,TRUE))</f>
        <v/>
      </c>
      <c r="L17">
        <f>$F$15+(11-30)/7.5*$F$16</f>
        <v/>
      </c>
      <c r="M17">
        <f>_xlfn.NORM.DIST(L17,$F$15,$F$16,FALSE)</f>
        <v/>
      </c>
    </row>
    <row r="18">
      <c r="B18" s="32" t="n">
        <v>13</v>
      </c>
      <c r="C18" s="24" t="n">
        <v>15.2</v>
      </c>
      <c r="E18" s="13" t="inlineStr">
        <is>
          <t>% above USL (expected)</t>
        </is>
      </c>
      <c r="F18" s="23">
        <f>IF(F8="",0,1-_xlfn.NORM.S.DIST((F8-F15)/F16,TRUE))</f>
        <v/>
      </c>
      <c r="L18">
        <f>$F$15+(12-30)/7.5*$F$16</f>
        <v/>
      </c>
      <c r="M18">
        <f>_xlfn.NORM.DIST(L18,$F$15,$F$16,FALSE)</f>
        <v/>
      </c>
    </row>
    <row r="19">
      <c r="B19" s="32" t="n">
        <v>14</v>
      </c>
      <c r="C19" s="24" t="n">
        <v>23.2</v>
      </c>
      <c r="E19" s="13" t="inlineStr">
        <is>
          <t>% within specification</t>
        </is>
      </c>
      <c r="F19" s="23">
        <f>1-F17-F18</f>
        <v/>
      </c>
      <c r="L19">
        <f>$F$15+(13-30)/7.5*$F$16</f>
        <v/>
      </c>
      <c r="M19">
        <f>_xlfn.NORM.DIST(L19,$F$15,$F$16,FALSE)</f>
        <v/>
      </c>
    </row>
    <row r="20">
      <c r="B20" s="32" t="n">
        <v>15</v>
      </c>
      <c r="C20" s="24" t="n">
        <v>22.1</v>
      </c>
      <c r="E20" s="15" t="inlineStr">
        <is>
          <t>DPMO</t>
        </is>
      </c>
      <c r="F20" s="27">
        <f>(F17+F18)*1000000</f>
        <v/>
      </c>
      <c r="L20">
        <f>$F$15+(14-30)/7.5*$F$16</f>
        <v/>
      </c>
      <c r="M20">
        <f>_xlfn.NORM.DIST(L20,$F$15,$F$16,FALSE)</f>
        <v/>
      </c>
    </row>
    <row r="21">
      <c r="B21" s="32" t="n">
        <v>16</v>
      </c>
      <c r="C21" s="24" t="n">
        <v>22.1</v>
      </c>
      <c r="E21" s="15" t="inlineStr">
        <is>
          <t>Sigma Level (short-term, incl. shift)</t>
        </is>
      </c>
      <c r="F21" s="28">
        <f>IFERROR(_xlfn.NORM.S.INV(1-(F17+F18))+F9,"")</f>
        <v/>
      </c>
      <c r="L21">
        <f>$F$15+(15-30)/7.5*$F$16</f>
        <v/>
      </c>
      <c r="M21">
        <f>_xlfn.NORM.DIST(L21,$F$15,$F$16,FALSE)</f>
        <v/>
      </c>
    </row>
    <row r="22">
      <c r="B22" s="32" t="n">
        <v>17</v>
      </c>
      <c r="C22" s="24" t="n">
        <v>15.1</v>
      </c>
      <c r="E22" s="13" t="inlineStr">
        <is>
          <t>Cp</t>
        </is>
      </c>
      <c r="F22" s="29">
        <f>IF(OR(F7="",F8=""),"n/a",(F8-F7)/(6*F16))</f>
        <v/>
      </c>
      <c r="L22">
        <f>$F$15+(16-30)/7.5*$F$16</f>
        <v/>
      </c>
      <c r="M22">
        <f>_xlfn.NORM.DIST(L22,$F$15,$F$16,FALSE)</f>
        <v/>
      </c>
    </row>
    <row r="23">
      <c r="B23" s="32" t="n">
        <v>18</v>
      </c>
      <c r="C23" s="24" t="n">
        <v>14.9</v>
      </c>
      <c r="E23" s="15" t="inlineStr">
        <is>
          <t>Cpk</t>
        </is>
      </c>
      <c r="F23" s="28">
        <f>IF(AND(F7="",F8=""),"n/a",MIN(IF(F8="",9E+99,(F8-F15)/(3*F16)),IF(F7="",9E+99,(F15-F7)/(3*F16))))</f>
        <v/>
      </c>
      <c r="L23">
        <f>$F$15+(17-30)/7.5*$F$16</f>
        <v/>
      </c>
      <c r="M23">
        <f>_xlfn.NORM.DIST(L23,$F$15,$F$16,FALSE)</f>
        <v/>
      </c>
    </row>
    <row r="24">
      <c r="B24" s="32" t="n">
        <v>19</v>
      </c>
      <c r="C24" s="24" t="n">
        <v>17.7</v>
      </c>
      <c r="E24" s="13" t="inlineStr">
        <is>
          <t>Observed values out of spec</t>
        </is>
      </c>
      <c r="F24" s="34">
        <f>IF(F8="",0,COUNTIF($C$6:$C$155,"&gt;"&amp;F8))+IF(F7="",0,COUNTIF($C$6:$C$155,"&lt;"&amp;F7))</f>
        <v/>
      </c>
      <c r="L24">
        <f>$F$15+(18-30)/7.5*$F$16</f>
        <v/>
      </c>
      <c r="M24">
        <f>_xlfn.NORM.DIST(L24,$F$15,$F$16,FALSE)</f>
        <v/>
      </c>
    </row>
    <row r="25">
      <c r="B25" s="32" t="n">
        <v>20</v>
      </c>
      <c r="C25" s="24" t="n">
        <v>19</v>
      </c>
      <c r="E25" s="15" t="inlineStr">
        <is>
          <t>Capability verdict (Cpk)</t>
        </is>
      </c>
      <c r="F25" s="35">
        <f>IF(ISNUMBER(F23),IF(F23&gt;=1.33,"capable",IF(F23&gt;=1,"borderline","not capable")),"")</f>
        <v/>
      </c>
      <c r="L25">
        <f>$F$15+(19-30)/7.5*$F$16</f>
        <v/>
      </c>
      <c r="M25">
        <f>_xlfn.NORM.DIST(L25,$F$15,$F$16,FALSE)</f>
        <v/>
      </c>
    </row>
    <row r="26">
      <c r="B26" s="32" t="n">
        <v>21</v>
      </c>
      <c r="C26" s="24" t="n">
        <v>21.5</v>
      </c>
      <c r="E26" s="31" t="inlineStr">
        <is>
          <t>Rule of thumb: Cpk ≥ 1.33 capable · 1.00–1.33 borderline · &lt; 1.00 not capable. The expected percentages assume roughly normal data — check the shape with the Statistics Tool first.</t>
        </is>
      </c>
      <c r="L26">
        <f>$F$15+(20-30)/7.5*$F$16</f>
        <v/>
      </c>
      <c r="M26">
        <f>_xlfn.NORM.DIST(L26,$F$15,$F$16,FALSE)</f>
        <v/>
      </c>
    </row>
    <row r="27">
      <c r="B27" s="32" t="n">
        <v>22</v>
      </c>
      <c r="C27" s="24" t="n">
        <v>20.4</v>
      </c>
      <c r="L27">
        <f>$F$15+(21-30)/7.5*$F$16</f>
        <v/>
      </c>
      <c r="M27">
        <f>_xlfn.NORM.DIST(L27,$F$15,$F$16,FALSE)</f>
        <v/>
      </c>
    </row>
    <row r="28">
      <c r="B28" s="32" t="n">
        <v>23</v>
      </c>
      <c r="C28" s="24" t="n">
        <v>22.2</v>
      </c>
      <c r="L28">
        <f>$F$15+(22-30)/7.5*$F$16</f>
        <v/>
      </c>
      <c r="M28">
        <f>_xlfn.NORM.DIST(L28,$F$15,$F$16,FALSE)</f>
        <v/>
      </c>
    </row>
    <row r="29">
      <c r="B29" s="32" t="n">
        <v>24</v>
      </c>
      <c r="C29" s="24" t="n">
        <v>18.4</v>
      </c>
      <c r="L29">
        <f>$F$15+(23-30)/7.5*$F$16</f>
        <v/>
      </c>
      <c r="M29">
        <f>_xlfn.NORM.DIST(L29,$F$15,$F$16,FALSE)</f>
        <v/>
      </c>
    </row>
    <row r="30">
      <c r="B30" s="32" t="n">
        <v>25</v>
      </c>
      <c r="C30" s="24" t="n">
        <v>21.5</v>
      </c>
      <c r="L30">
        <f>$F$15+(24-30)/7.5*$F$16</f>
        <v/>
      </c>
      <c r="M30">
        <f>_xlfn.NORM.DIST(L30,$F$15,$F$16,FALSE)</f>
        <v/>
      </c>
    </row>
    <row r="31">
      <c r="B31" s="36" t="n"/>
      <c r="C31" s="24" t="n">
        <v>21.8</v>
      </c>
      <c r="E31" s="17" t="inlineStr">
        <is>
          <t>© SKILLAGILITY · Operational Excellence training · skillagility.com</t>
        </is>
      </c>
      <c r="L31">
        <f>$F$15+(25-30)/7.5*$F$16</f>
        <v/>
      </c>
      <c r="M31">
        <f>_xlfn.NORM.DIST(L31,$F$15,$F$16,FALSE)</f>
        <v/>
      </c>
    </row>
    <row r="32">
      <c r="B32" s="32" t="n">
        <v>27</v>
      </c>
      <c r="C32" s="24" t="n">
        <v>18.4</v>
      </c>
      <c r="L32">
        <f>$F$15+(26-30)/7.5*$F$16</f>
        <v/>
      </c>
      <c r="M32">
        <f>_xlfn.NORM.DIST(L32,$F$15,$F$16,FALSE)</f>
        <v/>
      </c>
    </row>
    <row r="33">
      <c r="B33" s="32" t="n">
        <v>28</v>
      </c>
      <c r="C33" s="24" t="n">
        <v>26</v>
      </c>
      <c r="L33">
        <f>$F$15+(27-30)/7.5*$F$16</f>
        <v/>
      </c>
      <c r="M33">
        <f>_xlfn.NORM.DIST(L33,$F$15,$F$16,FALSE)</f>
        <v/>
      </c>
    </row>
    <row r="34">
      <c r="B34" s="32" t="n">
        <v>29</v>
      </c>
      <c r="C34" s="24" t="n">
        <v>22.3</v>
      </c>
      <c r="L34">
        <f>$F$15+(28-30)/7.5*$F$16</f>
        <v/>
      </c>
      <c r="M34">
        <f>_xlfn.NORM.DIST(L34,$F$15,$F$16,FALSE)</f>
        <v/>
      </c>
    </row>
    <row r="35">
      <c r="B35" s="32" t="n">
        <v>30</v>
      </c>
      <c r="C35" s="24" t="n">
        <v>24.3</v>
      </c>
      <c r="L35">
        <f>$F$15+(29-30)/7.5*$F$16</f>
        <v/>
      </c>
      <c r="M35">
        <f>_xlfn.NORM.DIST(L35,$F$15,$F$16,FALSE)</f>
        <v/>
      </c>
    </row>
    <row r="36">
      <c r="B36" s="32" t="n">
        <v>31</v>
      </c>
      <c r="C36" s="24" t="n">
        <v>18.5</v>
      </c>
      <c r="L36">
        <f>$F$15+(30-30)/7.5*$F$16</f>
        <v/>
      </c>
      <c r="M36">
        <f>_xlfn.NORM.DIST(L36,$F$15,$F$16,FALSE)</f>
        <v/>
      </c>
    </row>
    <row r="37">
      <c r="B37" s="32" t="n">
        <v>32</v>
      </c>
      <c r="C37" s="24" t="n">
        <v>18.1</v>
      </c>
      <c r="L37">
        <f>$F$15+(31-30)/7.5*$F$16</f>
        <v/>
      </c>
      <c r="M37">
        <f>_xlfn.NORM.DIST(L37,$F$15,$F$16,FALSE)</f>
        <v/>
      </c>
    </row>
    <row r="38">
      <c r="B38" s="32" t="n">
        <v>33</v>
      </c>
      <c r="C38" s="24" t="n">
        <v>19.4</v>
      </c>
      <c r="L38">
        <f>$F$15+(32-30)/7.5*$F$16</f>
        <v/>
      </c>
      <c r="M38">
        <f>_xlfn.NORM.DIST(L38,$F$15,$F$16,FALSE)</f>
        <v/>
      </c>
    </row>
    <row r="39">
      <c r="B39" s="32" t="n">
        <v>34</v>
      </c>
      <c r="C39" s="24" t="n">
        <v>20.2</v>
      </c>
      <c r="L39">
        <f>$F$15+(33-30)/7.5*$F$16</f>
        <v/>
      </c>
      <c r="M39">
        <f>_xlfn.NORM.DIST(L39,$F$15,$F$16,FALSE)</f>
        <v/>
      </c>
    </row>
    <row r="40">
      <c r="B40" s="32" t="n">
        <v>35</v>
      </c>
      <c r="C40" s="24" t="n">
        <v>22.5</v>
      </c>
      <c r="L40">
        <f>$F$15+(34-30)/7.5*$F$16</f>
        <v/>
      </c>
      <c r="M40">
        <f>_xlfn.NORM.DIST(L40,$F$15,$F$16,FALSE)</f>
        <v/>
      </c>
    </row>
    <row r="41">
      <c r="B41" s="32" t="n">
        <v>36</v>
      </c>
      <c r="C41" s="24" t="n">
        <v>21.3</v>
      </c>
      <c r="L41">
        <f>$F$15+(35-30)/7.5*$F$16</f>
        <v/>
      </c>
      <c r="M41">
        <f>_xlfn.NORM.DIST(L41,$F$15,$F$16,FALSE)</f>
        <v/>
      </c>
    </row>
    <row r="42">
      <c r="B42" s="32" t="n">
        <v>37</v>
      </c>
      <c r="C42" s="24" t="n">
        <v>19.1</v>
      </c>
      <c r="L42">
        <f>$F$15+(36-30)/7.5*$F$16</f>
        <v/>
      </c>
      <c r="M42">
        <f>_xlfn.NORM.DIST(L42,$F$15,$F$16,FALSE)</f>
        <v/>
      </c>
    </row>
    <row r="43">
      <c r="B43" s="32" t="n">
        <v>38</v>
      </c>
      <c r="C43" s="24" t="n">
        <v>17.4</v>
      </c>
      <c r="L43">
        <f>$F$15+(37-30)/7.5*$F$16</f>
        <v/>
      </c>
      <c r="M43">
        <f>_xlfn.NORM.DIST(L43,$F$15,$F$16,FALSE)</f>
        <v/>
      </c>
    </row>
    <row r="44">
      <c r="B44" s="32" t="n">
        <v>39</v>
      </c>
      <c r="C44" s="24" t="n">
        <v>18.8</v>
      </c>
      <c r="L44">
        <f>$F$15+(38-30)/7.5*$F$16</f>
        <v/>
      </c>
      <c r="M44">
        <f>_xlfn.NORM.DIST(L44,$F$15,$F$16,FALSE)</f>
        <v/>
      </c>
    </row>
    <row r="45">
      <c r="B45" s="32" t="n">
        <v>40</v>
      </c>
      <c r="C45" s="24" t="n">
        <v>24.4</v>
      </c>
      <c r="L45">
        <f>$F$15+(39-30)/7.5*$F$16</f>
        <v/>
      </c>
      <c r="M45">
        <f>_xlfn.NORM.DIST(L45,$F$15,$F$16,FALSE)</f>
        <v/>
      </c>
    </row>
    <row r="46">
      <c r="B46" s="32" t="n">
        <v>41</v>
      </c>
      <c r="C46" s="24" t="n"/>
      <c r="L46">
        <f>$F$15+(40-30)/7.5*$F$16</f>
        <v/>
      </c>
      <c r="M46">
        <f>_xlfn.NORM.DIST(L46,$F$15,$F$16,FALSE)</f>
        <v/>
      </c>
    </row>
    <row r="47">
      <c r="B47" s="32" t="n">
        <v>42</v>
      </c>
      <c r="C47" s="24" t="n"/>
      <c r="L47">
        <f>$F$15+(41-30)/7.5*$F$16</f>
        <v/>
      </c>
      <c r="M47">
        <f>_xlfn.NORM.DIST(L47,$F$15,$F$16,FALSE)</f>
        <v/>
      </c>
    </row>
    <row r="48">
      <c r="B48" s="32" t="n">
        <v>43</v>
      </c>
      <c r="C48" s="24" t="n"/>
      <c r="L48">
        <f>$F$15+(42-30)/7.5*$F$16</f>
        <v/>
      </c>
      <c r="M48">
        <f>_xlfn.NORM.DIST(L48,$F$15,$F$16,FALSE)</f>
        <v/>
      </c>
    </row>
    <row r="49">
      <c r="B49" s="32" t="n">
        <v>44</v>
      </c>
      <c r="C49" s="24" t="n"/>
      <c r="L49">
        <f>$F$15+(43-30)/7.5*$F$16</f>
        <v/>
      </c>
      <c r="M49">
        <f>_xlfn.NORM.DIST(L49,$F$15,$F$16,FALSE)</f>
        <v/>
      </c>
    </row>
    <row r="50">
      <c r="B50" s="32" t="n">
        <v>45</v>
      </c>
      <c r="C50" s="24" t="n"/>
      <c r="L50">
        <f>$F$15+(44-30)/7.5*$F$16</f>
        <v/>
      </c>
      <c r="M50">
        <f>_xlfn.NORM.DIST(L50,$F$15,$F$16,FALSE)</f>
        <v/>
      </c>
    </row>
    <row r="51">
      <c r="B51" s="32" t="n">
        <v>46</v>
      </c>
      <c r="C51" s="24" t="n"/>
      <c r="L51">
        <f>$F$15+(45-30)/7.5*$F$16</f>
        <v/>
      </c>
      <c r="M51">
        <f>_xlfn.NORM.DIST(L51,$F$15,$F$16,FALSE)</f>
        <v/>
      </c>
    </row>
    <row r="52">
      <c r="B52" s="32" t="n">
        <v>47</v>
      </c>
      <c r="C52" s="24" t="n"/>
      <c r="L52">
        <f>$F$15+(46-30)/7.5*$F$16</f>
        <v/>
      </c>
      <c r="M52">
        <f>_xlfn.NORM.DIST(L52,$F$15,$F$16,FALSE)</f>
        <v/>
      </c>
    </row>
    <row r="53">
      <c r="B53" s="32" t="n">
        <v>48</v>
      </c>
      <c r="C53" s="24" t="n"/>
      <c r="L53">
        <f>$F$15+(47-30)/7.5*$F$16</f>
        <v/>
      </c>
      <c r="M53">
        <f>_xlfn.NORM.DIST(L53,$F$15,$F$16,FALSE)</f>
        <v/>
      </c>
    </row>
    <row r="54">
      <c r="B54" s="32" t="n">
        <v>49</v>
      </c>
      <c r="C54" s="24" t="n"/>
      <c r="L54">
        <f>$F$15+(48-30)/7.5*$F$16</f>
        <v/>
      </c>
      <c r="M54">
        <f>_xlfn.NORM.DIST(L54,$F$15,$F$16,FALSE)</f>
        <v/>
      </c>
    </row>
    <row r="55">
      <c r="B55" s="32" t="n">
        <v>50</v>
      </c>
      <c r="C55" s="24" t="n"/>
      <c r="L55">
        <f>$F$15+(49-30)/7.5*$F$16</f>
        <v/>
      </c>
      <c r="M55">
        <f>_xlfn.NORM.DIST(L55,$F$15,$F$16,FALSE)</f>
        <v/>
      </c>
    </row>
    <row r="56">
      <c r="B56" s="32" t="n">
        <v>51</v>
      </c>
      <c r="C56" s="24" t="n"/>
      <c r="L56">
        <f>$F$15+(50-30)/7.5*$F$16</f>
        <v/>
      </c>
      <c r="M56">
        <f>_xlfn.NORM.DIST(L56,$F$15,$F$16,FALSE)</f>
        <v/>
      </c>
    </row>
    <row r="57">
      <c r="B57" s="32" t="n">
        <v>52</v>
      </c>
      <c r="C57" s="24" t="n"/>
      <c r="L57">
        <f>$F$15+(51-30)/7.5*$F$16</f>
        <v/>
      </c>
      <c r="M57">
        <f>_xlfn.NORM.DIST(L57,$F$15,$F$16,FALSE)</f>
        <v/>
      </c>
    </row>
    <row r="58">
      <c r="B58" s="32" t="n">
        <v>53</v>
      </c>
      <c r="C58" s="24" t="n"/>
      <c r="L58">
        <f>$F$15+(52-30)/7.5*$F$16</f>
        <v/>
      </c>
      <c r="M58">
        <f>_xlfn.NORM.DIST(L58,$F$15,$F$16,FALSE)</f>
        <v/>
      </c>
    </row>
    <row r="59">
      <c r="B59" s="32" t="n">
        <v>54</v>
      </c>
      <c r="C59" s="24" t="n"/>
      <c r="L59">
        <f>$F$15+(53-30)/7.5*$F$16</f>
        <v/>
      </c>
      <c r="M59">
        <f>_xlfn.NORM.DIST(L59,$F$15,$F$16,FALSE)</f>
        <v/>
      </c>
    </row>
    <row r="60">
      <c r="B60" s="32" t="n">
        <v>55</v>
      </c>
      <c r="C60" s="24" t="n"/>
      <c r="L60">
        <f>$F$15+(54-30)/7.5*$F$16</f>
        <v/>
      </c>
      <c r="M60">
        <f>_xlfn.NORM.DIST(L60,$F$15,$F$16,FALSE)</f>
        <v/>
      </c>
    </row>
    <row r="61">
      <c r="B61" s="32" t="n">
        <v>56</v>
      </c>
      <c r="C61" s="24" t="n"/>
      <c r="L61">
        <f>$F$15+(55-30)/7.5*$F$16</f>
        <v/>
      </c>
      <c r="M61">
        <f>_xlfn.NORM.DIST(L61,$F$15,$F$16,FALSE)</f>
        <v/>
      </c>
    </row>
    <row r="62">
      <c r="B62" s="32" t="n">
        <v>57</v>
      </c>
      <c r="C62" s="24" t="n"/>
      <c r="L62">
        <f>$F$15+(56-30)/7.5*$F$16</f>
        <v/>
      </c>
      <c r="M62">
        <f>_xlfn.NORM.DIST(L62,$F$15,$F$16,FALSE)</f>
        <v/>
      </c>
    </row>
    <row r="63">
      <c r="B63" s="32" t="n">
        <v>58</v>
      </c>
      <c r="C63" s="24" t="n"/>
      <c r="L63">
        <f>$F$15+(57-30)/7.5*$F$16</f>
        <v/>
      </c>
      <c r="M63">
        <f>_xlfn.NORM.DIST(L63,$F$15,$F$16,FALSE)</f>
        <v/>
      </c>
    </row>
    <row r="64">
      <c r="B64" s="32" t="n">
        <v>59</v>
      </c>
      <c r="C64" s="24" t="n"/>
      <c r="L64">
        <f>$F$15+(58-30)/7.5*$F$16</f>
        <v/>
      </c>
      <c r="M64">
        <f>_xlfn.NORM.DIST(L64,$F$15,$F$16,FALSE)</f>
        <v/>
      </c>
    </row>
    <row r="65">
      <c r="B65" s="32" t="n">
        <v>60</v>
      </c>
      <c r="C65" s="24" t="n"/>
      <c r="L65">
        <f>$F$15+(59-30)/7.5*$F$16</f>
        <v/>
      </c>
      <c r="M65">
        <f>_xlfn.NORM.DIST(L65,$F$15,$F$16,FALSE)</f>
        <v/>
      </c>
    </row>
    <row r="66">
      <c r="B66" s="32" t="n">
        <v>61</v>
      </c>
      <c r="C66" s="24" t="n"/>
      <c r="L66">
        <f>$F$15+(60-30)/7.5*$F$16</f>
        <v/>
      </c>
      <c r="M66">
        <f>_xlfn.NORM.DIST(L66,$F$15,$F$16,FALSE)</f>
        <v/>
      </c>
    </row>
    <row r="67">
      <c r="B67" s="32" t="n">
        <v>62</v>
      </c>
      <c r="C67" s="24" t="n"/>
    </row>
    <row r="68">
      <c r="B68" s="32" t="n">
        <v>63</v>
      </c>
      <c r="C68" s="24" t="n"/>
    </row>
    <row r="69">
      <c r="B69" s="32" t="n">
        <v>64</v>
      </c>
      <c r="C69" s="24" t="n"/>
    </row>
    <row r="70">
      <c r="B70" s="32" t="n">
        <v>65</v>
      </c>
      <c r="C70" s="24" t="n"/>
      <c r="L70">
        <f>IF($F$7="",$F$15,$F$7)</f>
        <v/>
      </c>
      <c r="M70">
        <f>IF($F$7="",NA(),0)</f>
        <v/>
      </c>
    </row>
    <row r="71">
      <c r="B71" s="32" t="n">
        <v>66</v>
      </c>
      <c r="C71" s="24" t="n"/>
      <c r="L71">
        <f>L70</f>
        <v/>
      </c>
      <c r="M71">
        <f>IF($F$7="",NA(),MAX($M$6:$M$66)*1.1)</f>
        <v/>
      </c>
    </row>
    <row r="72">
      <c r="B72" s="32" t="n">
        <v>67</v>
      </c>
      <c r="C72" s="24" t="n"/>
    </row>
    <row r="73">
      <c r="B73" s="32" t="n">
        <v>68</v>
      </c>
      <c r="C73" s="24" t="n"/>
      <c r="L73">
        <f>IF($F$8="",$F$15,$F$8)</f>
        <v/>
      </c>
      <c r="M73">
        <f>IF($F$8="",NA(),0)</f>
        <v/>
      </c>
    </row>
    <row r="74">
      <c r="B74" s="32" t="n">
        <v>69</v>
      </c>
      <c r="C74" s="24" t="n"/>
      <c r="L74">
        <f>L73</f>
        <v/>
      </c>
      <c r="M74">
        <f>IF($F$8="",NA(),MAX($M$6:$M$66)*1.1)</f>
        <v/>
      </c>
    </row>
    <row r="75">
      <c r="B75" s="32" t="n">
        <v>70</v>
      </c>
      <c r="C75" s="24" t="n"/>
    </row>
    <row r="76">
      <c r="B76" s="32" t="n">
        <v>71</v>
      </c>
      <c r="C76" s="24" t="n"/>
    </row>
    <row r="77">
      <c r="B77" s="32" t="n">
        <v>72</v>
      </c>
      <c r="C77" s="24" t="n"/>
    </row>
    <row r="78">
      <c r="B78" s="32" t="n">
        <v>73</v>
      </c>
      <c r="C78" s="24" t="n"/>
    </row>
    <row r="79">
      <c r="B79" s="32" t="n">
        <v>74</v>
      </c>
      <c r="C79" s="24" t="n"/>
    </row>
    <row r="80">
      <c r="B80" s="32" t="n">
        <v>75</v>
      </c>
      <c r="C80" s="24" t="n"/>
    </row>
    <row r="81">
      <c r="B81" s="32" t="n">
        <v>76</v>
      </c>
      <c r="C81" s="24" t="n"/>
    </row>
    <row r="82">
      <c r="B82" s="32" t="n">
        <v>77</v>
      </c>
      <c r="C82" s="24" t="n"/>
    </row>
    <row r="83">
      <c r="B83" s="32" t="n">
        <v>78</v>
      </c>
      <c r="C83" s="24" t="n"/>
    </row>
    <row r="84">
      <c r="B84" s="32" t="n">
        <v>79</v>
      </c>
      <c r="C84" s="24" t="n"/>
    </row>
    <row r="85">
      <c r="B85" s="32" t="n">
        <v>80</v>
      </c>
      <c r="C85" s="24" t="n"/>
    </row>
    <row r="86">
      <c r="B86" s="32" t="n">
        <v>81</v>
      </c>
      <c r="C86" s="24" t="n"/>
    </row>
    <row r="87">
      <c r="B87" s="32" t="n">
        <v>82</v>
      </c>
      <c r="C87" s="24" t="n"/>
    </row>
    <row r="88">
      <c r="B88" s="32" t="n">
        <v>83</v>
      </c>
      <c r="C88" s="24" t="n"/>
    </row>
    <row r="89">
      <c r="B89" s="32" t="n">
        <v>84</v>
      </c>
      <c r="C89" s="24" t="n"/>
    </row>
    <row r="90">
      <c r="B90" s="32" t="n">
        <v>85</v>
      </c>
      <c r="C90" s="24" t="n"/>
    </row>
    <row r="91">
      <c r="B91" s="32" t="n">
        <v>86</v>
      </c>
      <c r="C91" s="24" t="n"/>
    </row>
    <row r="92">
      <c r="B92" s="32" t="n">
        <v>87</v>
      </c>
      <c r="C92" s="24" t="n"/>
    </row>
    <row r="93">
      <c r="B93" s="32" t="n">
        <v>88</v>
      </c>
      <c r="C93" s="24" t="n"/>
    </row>
    <row r="94">
      <c r="B94" s="32" t="n">
        <v>89</v>
      </c>
      <c r="C94" s="24" t="n"/>
    </row>
    <row r="95">
      <c r="B95" s="32" t="n">
        <v>90</v>
      </c>
      <c r="C95" s="24" t="n"/>
    </row>
    <row r="96">
      <c r="B96" s="32" t="n">
        <v>91</v>
      </c>
      <c r="C96" s="24" t="n"/>
    </row>
    <row r="97">
      <c r="B97" s="32" t="n">
        <v>92</v>
      </c>
      <c r="C97" s="24" t="n"/>
    </row>
    <row r="98">
      <c r="B98" s="32" t="n">
        <v>93</v>
      </c>
      <c r="C98" s="24" t="n"/>
    </row>
    <row r="99">
      <c r="B99" s="32" t="n">
        <v>94</v>
      </c>
      <c r="C99" s="24" t="n"/>
    </row>
    <row r="100">
      <c r="B100" s="32" t="n">
        <v>95</v>
      </c>
      <c r="C100" s="24" t="n"/>
    </row>
    <row r="101">
      <c r="B101" s="32" t="n">
        <v>96</v>
      </c>
      <c r="C101" s="24" t="n"/>
    </row>
    <row r="102">
      <c r="B102" s="32" t="n">
        <v>97</v>
      </c>
      <c r="C102" s="24" t="n"/>
    </row>
    <row r="103">
      <c r="B103" s="32" t="n">
        <v>98</v>
      </c>
      <c r="C103" s="24" t="n"/>
    </row>
    <row r="104">
      <c r="B104" s="32" t="n">
        <v>99</v>
      </c>
      <c r="C104" s="24" t="n"/>
    </row>
    <row r="105">
      <c r="B105" s="32" t="n">
        <v>100</v>
      </c>
      <c r="C105" s="24" t="n"/>
    </row>
    <row r="106">
      <c r="B106" s="32" t="n">
        <v>101</v>
      </c>
      <c r="C106" s="24" t="n"/>
    </row>
    <row r="107">
      <c r="B107" s="32" t="n">
        <v>102</v>
      </c>
      <c r="C107" s="24" t="n"/>
    </row>
    <row r="108">
      <c r="B108" s="32" t="n">
        <v>103</v>
      </c>
      <c r="C108" s="24" t="n"/>
    </row>
    <row r="109">
      <c r="B109" s="32" t="n">
        <v>104</v>
      </c>
      <c r="C109" s="24" t="n"/>
    </row>
    <row r="110">
      <c r="B110" s="32" t="n">
        <v>105</v>
      </c>
      <c r="C110" s="24" t="n"/>
    </row>
    <row r="111">
      <c r="B111" s="32" t="n">
        <v>106</v>
      </c>
      <c r="C111" s="24" t="n"/>
    </row>
    <row r="112">
      <c r="B112" s="32" t="n">
        <v>107</v>
      </c>
      <c r="C112" s="24" t="n"/>
    </row>
    <row r="113">
      <c r="B113" s="32" t="n">
        <v>108</v>
      </c>
      <c r="C113" s="24" t="n"/>
    </row>
    <row r="114">
      <c r="B114" s="32" t="n">
        <v>109</v>
      </c>
      <c r="C114" s="24" t="n"/>
    </row>
    <row r="115">
      <c r="B115" s="32" t="n">
        <v>110</v>
      </c>
      <c r="C115" s="24" t="n"/>
    </row>
    <row r="116">
      <c r="B116" s="32" t="n">
        <v>111</v>
      </c>
      <c r="C116" s="24" t="n"/>
    </row>
    <row r="117">
      <c r="B117" s="32" t="n">
        <v>112</v>
      </c>
      <c r="C117" s="24" t="n"/>
    </row>
    <row r="118">
      <c r="B118" s="32" t="n">
        <v>113</v>
      </c>
      <c r="C118" s="24" t="n"/>
    </row>
    <row r="119">
      <c r="B119" s="32" t="n">
        <v>114</v>
      </c>
      <c r="C119" s="24" t="n"/>
    </row>
    <row r="120">
      <c r="B120" s="32" t="n">
        <v>115</v>
      </c>
      <c r="C120" s="24" t="n"/>
    </row>
    <row r="121">
      <c r="B121" s="32" t="n">
        <v>116</v>
      </c>
      <c r="C121" s="24" t="n"/>
    </row>
    <row r="122">
      <c r="B122" s="32" t="n">
        <v>117</v>
      </c>
      <c r="C122" s="24" t="n"/>
    </row>
    <row r="123">
      <c r="B123" s="32" t="n">
        <v>118</v>
      </c>
      <c r="C123" s="24" t="n"/>
    </row>
    <row r="124">
      <c r="B124" s="32" t="n">
        <v>119</v>
      </c>
      <c r="C124" s="24" t="n"/>
    </row>
    <row r="125">
      <c r="B125" s="32" t="n">
        <v>120</v>
      </c>
      <c r="C125" s="24" t="n"/>
    </row>
    <row r="126">
      <c r="B126" s="32" t="n">
        <v>121</v>
      </c>
      <c r="C126" s="24" t="n"/>
    </row>
    <row r="127">
      <c r="B127" s="32" t="n">
        <v>122</v>
      </c>
      <c r="C127" s="24" t="n"/>
    </row>
    <row r="128">
      <c r="B128" s="32" t="n">
        <v>123</v>
      </c>
      <c r="C128" s="24" t="n"/>
    </row>
    <row r="129">
      <c r="B129" s="32" t="n">
        <v>124</v>
      </c>
      <c r="C129" s="24" t="n"/>
    </row>
    <row r="130">
      <c r="B130" s="32" t="n">
        <v>125</v>
      </c>
      <c r="C130" s="24" t="n"/>
    </row>
    <row r="131">
      <c r="B131" s="32" t="n">
        <v>126</v>
      </c>
      <c r="C131" s="24" t="n"/>
    </row>
    <row r="132">
      <c r="B132" s="32" t="n">
        <v>127</v>
      </c>
      <c r="C132" s="24" t="n"/>
    </row>
    <row r="133">
      <c r="B133" s="32" t="n">
        <v>128</v>
      </c>
      <c r="C133" s="24" t="n"/>
    </row>
    <row r="134">
      <c r="B134" s="32" t="n">
        <v>129</v>
      </c>
      <c r="C134" s="24" t="n"/>
    </row>
    <row r="135">
      <c r="B135" s="32" t="n">
        <v>130</v>
      </c>
      <c r="C135" s="24" t="n"/>
    </row>
    <row r="136">
      <c r="B136" s="32" t="n">
        <v>131</v>
      </c>
      <c r="C136" s="24" t="n"/>
    </row>
    <row r="137">
      <c r="B137" s="32" t="n">
        <v>132</v>
      </c>
      <c r="C137" s="24" t="n"/>
    </row>
    <row r="138">
      <c r="B138" s="32" t="n">
        <v>133</v>
      </c>
      <c r="C138" s="24" t="n"/>
    </row>
    <row r="139">
      <c r="B139" s="32" t="n">
        <v>134</v>
      </c>
      <c r="C139" s="24" t="n"/>
    </row>
    <row r="140">
      <c r="B140" s="32" t="n">
        <v>135</v>
      </c>
      <c r="C140" s="24" t="n"/>
    </row>
    <row r="141">
      <c r="B141" s="32" t="n">
        <v>136</v>
      </c>
      <c r="C141" s="24" t="n"/>
    </row>
    <row r="142">
      <c r="B142" s="32" t="n">
        <v>137</v>
      </c>
      <c r="C142" s="24" t="n"/>
    </row>
    <row r="143">
      <c r="B143" s="32" t="n">
        <v>138</v>
      </c>
      <c r="C143" s="24" t="n"/>
    </row>
    <row r="144">
      <c r="B144" s="32" t="n">
        <v>139</v>
      </c>
      <c r="C144" s="24" t="n"/>
    </row>
    <row r="145">
      <c r="B145" s="32" t="n">
        <v>140</v>
      </c>
      <c r="C145" s="24" t="n"/>
    </row>
    <row r="146">
      <c r="B146" s="32" t="n">
        <v>141</v>
      </c>
      <c r="C146" s="24" t="n"/>
    </row>
    <row r="147">
      <c r="B147" s="32" t="n">
        <v>142</v>
      </c>
      <c r="C147" s="24" t="n"/>
    </row>
    <row r="148">
      <c r="B148" s="32" t="n">
        <v>143</v>
      </c>
      <c r="C148" s="24" t="n"/>
    </row>
    <row r="149">
      <c r="B149" s="32" t="n">
        <v>144</v>
      </c>
      <c r="C149" s="24" t="n"/>
    </row>
    <row r="150">
      <c r="B150" s="32" t="n">
        <v>145</v>
      </c>
      <c r="C150" s="24" t="n"/>
    </row>
    <row r="151">
      <c r="B151" s="32" t="n">
        <v>146</v>
      </c>
      <c r="C151" s="24" t="n"/>
    </row>
    <row r="152">
      <c r="B152" s="32" t="n">
        <v>147</v>
      </c>
      <c r="C152" s="24" t="n"/>
    </row>
    <row r="153">
      <c r="B153" s="32" t="n">
        <v>148</v>
      </c>
      <c r="C153" s="24" t="n"/>
    </row>
    <row r="154">
      <c r="B154" s="32" t="n">
        <v>149</v>
      </c>
      <c r="C154" s="24" t="n"/>
    </row>
    <row r="155">
      <c r="B155" s="32" t="n">
        <v>150</v>
      </c>
      <c r="C155" s="24" t="n"/>
    </row>
  </sheetData>
  <mergeCells count="1">
    <mergeCell ref="E26:F29"/>
  </mergeCells>
  <conditionalFormatting sqref="F25">
    <cfRule type="expression" priority="1" dxfId="0">
      <formula>ISNUMBER(SEARCH("borderline",F25))</formula>
    </cfRule>
    <cfRule type="expression" priority="2" dxfId="1">
      <formula>ISNUMBER(SEARCH("not capable",F25))</formula>
    </cfRule>
    <cfRule type="expression" priority="3" dxfId="2">
      <formula>F25="capable"</formula>
    </cfRule>
  </conditionalFormatting>
  <pageMargins left="0.75" right="0.75" top="1" bottom="1" header="0.5" footer="0.5"/>
  <pageSetup orientation="landscape" fitToHeight="1" fitToWidth="1"/>
  <headerFooter>
    <oddHeader/>
    <oddFooter>&amp;LSKILLAGILITY · skillagility.com&amp;R&amp;P / &amp;N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00BFF0"/>
    <outlinePr summaryBelow="1" summaryRight="1"/>
    <pageSetUpPr fitToPage="1"/>
  </sheetPr>
  <dimension ref="A1:I3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.5" customWidth="1" min="1" max="1"/>
    <col width="14" customWidth="1" min="2" max="2"/>
    <col width="14" customWidth="1" min="3" max="3"/>
    <col width="14" customWidth="1" min="4" max="4"/>
    <col width="3" customWidth="1" min="5" max="5"/>
    <col width="14" customWidth="1" min="6" max="6"/>
    <col width="14" customWidth="1" min="7" max="7"/>
    <col width="14" customWidth="1" min="8" max="8"/>
    <col width="3" customWidth="1" min="9" max="9"/>
  </cols>
  <sheetData>
    <row r="1" ht="30" customHeight="1">
      <c r="A1" s="1" t="n"/>
      <c r="B1" s="2" t="inlineStr">
        <is>
          <t>Sigma Conversion Table</t>
        </is>
      </c>
      <c r="C1" s="1" t="n"/>
      <c r="D1" s="1" t="n"/>
      <c r="E1" s="1" t="n"/>
      <c r="F1" s="1" t="n"/>
      <c r="G1" s="1" t="n"/>
      <c r="H1" s="1" t="n"/>
      <c r="I1" s="3" t="inlineStr">
        <is>
          <t>SKILLAGILITY</t>
        </is>
      </c>
    </row>
    <row r="2" ht="18" customHeight="1">
      <c r="A2" s="1" t="n"/>
      <c r="B2" s="4" t="inlineStr">
        <is>
          <t>SIGMA LEVEL ↔ DPMO ↔ YIELD (SHORT-TERM SIGMA WITH SHIFT)</t>
        </is>
      </c>
      <c r="C2" s="1" t="n"/>
      <c r="D2" s="1" t="n"/>
      <c r="E2" s="1" t="n"/>
      <c r="F2" s="1" t="n"/>
      <c r="G2" s="1" t="n"/>
      <c r="H2" s="1" t="n"/>
      <c r="I2" s="1" t="n"/>
    </row>
    <row r="3" ht="4" customHeight="1">
      <c r="A3" s="5" t="n"/>
      <c r="B3" s="5" t="n"/>
      <c r="C3" s="5" t="n"/>
      <c r="D3" s="5" t="n"/>
      <c r="E3" s="5" t="n"/>
      <c r="F3" s="5" t="n"/>
      <c r="G3" s="6" t="n"/>
      <c r="H3" s="6" t="n"/>
      <c r="I3" s="6" t="n"/>
    </row>
    <row r="5">
      <c r="B5" s="15" t="inlineStr">
        <is>
          <t>Sigma shift</t>
        </is>
      </c>
      <c r="C5" s="24" t="n">
        <v>1.5</v>
      </c>
    </row>
    <row r="7">
      <c r="B7" s="18" t="inlineStr">
        <is>
          <t>Sigma Level</t>
        </is>
      </c>
      <c r="C7" s="18" t="inlineStr">
        <is>
          <t>DPMO</t>
        </is>
      </c>
      <c r="D7" s="18" t="inlineStr">
        <is>
          <t>Yield</t>
        </is>
      </c>
      <c r="F7" s="18" t="inlineStr">
        <is>
          <t>Sigma Level</t>
        </is>
      </c>
      <c r="G7" s="18" t="inlineStr">
        <is>
          <t>DPMO</t>
        </is>
      </c>
      <c r="H7" s="18" t="inlineStr">
        <is>
          <t>Yield</t>
        </is>
      </c>
    </row>
    <row r="8">
      <c r="B8" s="37" t="n">
        <v>1</v>
      </c>
      <c r="C8" s="38">
        <f>(1-_xlfn.NORM.S.DIST(B8-$C$5,TRUE))*1000000</f>
        <v/>
      </c>
      <c r="D8" s="39">
        <f>1-C8/1000000</f>
        <v/>
      </c>
      <c r="F8" s="37" t="n">
        <v>3.6</v>
      </c>
      <c r="G8" s="38">
        <f>(1-_xlfn.NORM.S.DIST(F8-$C$5,TRUE))*1000000</f>
        <v/>
      </c>
      <c r="H8" s="39">
        <f>1-G8/1000000</f>
        <v/>
      </c>
    </row>
    <row r="9">
      <c r="B9" s="37" t="n">
        <v>1.1</v>
      </c>
      <c r="C9" s="38">
        <f>(1-_xlfn.NORM.S.DIST(B9-$C$5,TRUE))*1000000</f>
        <v/>
      </c>
      <c r="D9" s="39">
        <f>1-C9/1000000</f>
        <v/>
      </c>
      <c r="F9" s="37" t="n">
        <v>3.7</v>
      </c>
      <c r="G9" s="38">
        <f>(1-_xlfn.NORM.S.DIST(F9-$C$5,TRUE))*1000000</f>
        <v/>
      </c>
      <c r="H9" s="39">
        <f>1-G9/1000000</f>
        <v/>
      </c>
    </row>
    <row r="10">
      <c r="B10" s="37" t="n">
        <v>1.2</v>
      </c>
      <c r="C10" s="38">
        <f>(1-_xlfn.NORM.S.DIST(B10-$C$5,TRUE))*1000000</f>
        <v/>
      </c>
      <c r="D10" s="39">
        <f>1-C10/1000000</f>
        <v/>
      </c>
      <c r="F10" s="37" t="n">
        <v>3.8</v>
      </c>
      <c r="G10" s="38">
        <f>(1-_xlfn.NORM.S.DIST(F10-$C$5,TRUE))*1000000</f>
        <v/>
      </c>
      <c r="H10" s="39">
        <f>1-G10/1000000</f>
        <v/>
      </c>
    </row>
    <row r="11">
      <c r="B11" s="37" t="n">
        <v>1.3</v>
      </c>
      <c r="C11" s="38">
        <f>(1-_xlfn.NORM.S.DIST(B11-$C$5,TRUE))*1000000</f>
        <v/>
      </c>
      <c r="D11" s="39">
        <f>1-C11/1000000</f>
        <v/>
      </c>
      <c r="F11" s="37" t="n">
        <v>3.9</v>
      </c>
      <c r="G11" s="38">
        <f>(1-_xlfn.NORM.S.DIST(F11-$C$5,TRUE))*1000000</f>
        <v/>
      </c>
      <c r="H11" s="39">
        <f>1-G11/1000000</f>
        <v/>
      </c>
    </row>
    <row r="12">
      <c r="B12" s="37" t="n">
        <v>1.4</v>
      </c>
      <c r="C12" s="38">
        <f>(1-_xlfn.NORM.S.DIST(B12-$C$5,TRUE))*1000000</f>
        <v/>
      </c>
      <c r="D12" s="39">
        <f>1-C12/1000000</f>
        <v/>
      </c>
      <c r="F12" s="37" t="n">
        <v>4</v>
      </c>
      <c r="G12" s="38">
        <f>(1-_xlfn.NORM.S.DIST(F12-$C$5,TRUE))*1000000</f>
        <v/>
      </c>
      <c r="H12" s="39">
        <f>1-G12/1000000</f>
        <v/>
      </c>
    </row>
    <row r="13">
      <c r="B13" s="37" t="n">
        <v>1.5</v>
      </c>
      <c r="C13" s="38">
        <f>(1-_xlfn.NORM.S.DIST(B13-$C$5,TRUE))*1000000</f>
        <v/>
      </c>
      <c r="D13" s="39">
        <f>1-C13/1000000</f>
        <v/>
      </c>
      <c r="F13" s="37" t="n">
        <v>4.1</v>
      </c>
      <c r="G13" s="38">
        <f>(1-_xlfn.NORM.S.DIST(F13-$C$5,TRUE))*1000000</f>
        <v/>
      </c>
      <c r="H13" s="39">
        <f>1-G13/1000000</f>
        <v/>
      </c>
    </row>
    <row r="14">
      <c r="B14" s="37" t="n">
        <v>1.6</v>
      </c>
      <c r="C14" s="38">
        <f>(1-_xlfn.NORM.S.DIST(B14-$C$5,TRUE))*1000000</f>
        <v/>
      </c>
      <c r="D14" s="39">
        <f>1-C14/1000000</f>
        <v/>
      </c>
      <c r="F14" s="37" t="n">
        <v>4.2</v>
      </c>
      <c r="G14" s="38">
        <f>(1-_xlfn.NORM.S.DIST(F14-$C$5,TRUE))*1000000</f>
        <v/>
      </c>
      <c r="H14" s="39">
        <f>1-G14/1000000</f>
        <v/>
      </c>
    </row>
    <row r="15">
      <c r="B15" s="37" t="n">
        <v>1.7</v>
      </c>
      <c r="C15" s="38">
        <f>(1-_xlfn.NORM.S.DIST(B15-$C$5,TRUE))*1000000</f>
        <v/>
      </c>
      <c r="D15" s="39">
        <f>1-C15/1000000</f>
        <v/>
      </c>
      <c r="F15" s="37" t="n">
        <v>4.3</v>
      </c>
      <c r="G15" s="38">
        <f>(1-_xlfn.NORM.S.DIST(F15-$C$5,TRUE))*1000000</f>
        <v/>
      </c>
      <c r="H15" s="39">
        <f>1-G15/1000000</f>
        <v/>
      </c>
    </row>
    <row r="16">
      <c r="B16" s="37" t="n">
        <v>1.8</v>
      </c>
      <c r="C16" s="38">
        <f>(1-_xlfn.NORM.S.DIST(B16-$C$5,TRUE))*1000000</f>
        <v/>
      </c>
      <c r="D16" s="39">
        <f>1-C16/1000000</f>
        <v/>
      </c>
      <c r="F16" s="37" t="n">
        <v>4.4</v>
      </c>
      <c r="G16" s="38">
        <f>(1-_xlfn.NORM.S.DIST(F16-$C$5,TRUE))*1000000</f>
        <v/>
      </c>
      <c r="H16" s="39">
        <f>1-G16/1000000</f>
        <v/>
      </c>
    </row>
    <row r="17">
      <c r="B17" s="37" t="n">
        <v>1.9</v>
      </c>
      <c r="C17" s="38">
        <f>(1-_xlfn.NORM.S.DIST(B17-$C$5,TRUE))*1000000</f>
        <v/>
      </c>
      <c r="D17" s="39">
        <f>1-C17/1000000</f>
        <v/>
      </c>
      <c r="F17" s="37" t="n">
        <v>4.5</v>
      </c>
      <c r="G17" s="38">
        <f>(1-_xlfn.NORM.S.DIST(F17-$C$5,TRUE))*1000000</f>
        <v/>
      </c>
      <c r="H17" s="39">
        <f>1-G17/1000000</f>
        <v/>
      </c>
    </row>
    <row r="18">
      <c r="B18" s="37" t="n">
        <v>2</v>
      </c>
      <c r="C18" s="38">
        <f>(1-_xlfn.NORM.S.DIST(B18-$C$5,TRUE))*1000000</f>
        <v/>
      </c>
      <c r="D18" s="39">
        <f>1-C18/1000000</f>
        <v/>
      </c>
      <c r="F18" s="37" t="n">
        <v>4.6</v>
      </c>
      <c r="G18" s="38">
        <f>(1-_xlfn.NORM.S.DIST(F18-$C$5,TRUE))*1000000</f>
        <v/>
      </c>
      <c r="H18" s="39">
        <f>1-G18/1000000</f>
        <v/>
      </c>
    </row>
    <row r="19">
      <c r="B19" s="37" t="n">
        <v>2.1</v>
      </c>
      <c r="C19" s="38">
        <f>(1-_xlfn.NORM.S.DIST(B19-$C$5,TRUE))*1000000</f>
        <v/>
      </c>
      <c r="D19" s="39">
        <f>1-C19/1000000</f>
        <v/>
      </c>
      <c r="F19" s="37" t="n">
        <v>4.7</v>
      </c>
      <c r="G19" s="38">
        <f>(1-_xlfn.NORM.S.DIST(F19-$C$5,TRUE))*1000000</f>
        <v/>
      </c>
      <c r="H19" s="39">
        <f>1-G19/1000000</f>
        <v/>
      </c>
    </row>
    <row r="20">
      <c r="B20" s="37" t="n">
        <v>2.2</v>
      </c>
      <c r="C20" s="38">
        <f>(1-_xlfn.NORM.S.DIST(B20-$C$5,TRUE))*1000000</f>
        <v/>
      </c>
      <c r="D20" s="39">
        <f>1-C20/1000000</f>
        <v/>
      </c>
      <c r="F20" s="37" t="n">
        <v>4.8</v>
      </c>
      <c r="G20" s="38">
        <f>(1-_xlfn.NORM.S.DIST(F20-$C$5,TRUE))*1000000</f>
        <v/>
      </c>
      <c r="H20" s="39">
        <f>1-G20/1000000</f>
        <v/>
      </c>
    </row>
    <row r="21">
      <c r="B21" s="37" t="n">
        <v>2.3</v>
      </c>
      <c r="C21" s="38">
        <f>(1-_xlfn.NORM.S.DIST(B21-$C$5,TRUE))*1000000</f>
        <v/>
      </c>
      <c r="D21" s="39">
        <f>1-C21/1000000</f>
        <v/>
      </c>
      <c r="F21" s="37" t="n">
        <v>4.9</v>
      </c>
      <c r="G21" s="38">
        <f>(1-_xlfn.NORM.S.DIST(F21-$C$5,TRUE))*1000000</f>
        <v/>
      </c>
      <c r="H21" s="39">
        <f>1-G21/1000000</f>
        <v/>
      </c>
    </row>
    <row r="22">
      <c r="B22" s="37" t="n">
        <v>2.4</v>
      </c>
      <c r="C22" s="38">
        <f>(1-_xlfn.NORM.S.DIST(B22-$C$5,TRUE))*1000000</f>
        <v/>
      </c>
      <c r="D22" s="39">
        <f>1-C22/1000000</f>
        <v/>
      </c>
      <c r="F22" s="37" t="n">
        <v>5</v>
      </c>
      <c r="G22" s="38">
        <f>(1-_xlfn.NORM.S.DIST(F22-$C$5,TRUE))*1000000</f>
        <v/>
      </c>
      <c r="H22" s="39">
        <f>1-G22/1000000</f>
        <v/>
      </c>
    </row>
    <row r="23">
      <c r="B23" s="37" t="n">
        <v>2.5</v>
      </c>
      <c r="C23" s="38">
        <f>(1-_xlfn.NORM.S.DIST(B23-$C$5,TRUE))*1000000</f>
        <v/>
      </c>
      <c r="D23" s="39">
        <f>1-C23/1000000</f>
        <v/>
      </c>
      <c r="F23" s="37" t="n">
        <v>5.1</v>
      </c>
      <c r="G23" s="38">
        <f>(1-_xlfn.NORM.S.DIST(F23-$C$5,TRUE))*1000000</f>
        <v/>
      </c>
      <c r="H23" s="39">
        <f>1-G23/1000000</f>
        <v/>
      </c>
    </row>
    <row r="24">
      <c r="B24" s="37" t="n">
        <v>2.6</v>
      </c>
      <c r="C24" s="38">
        <f>(1-_xlfn.NORM.S.DIST(B24-$C$5,TRUE))*1000000</f>
        <v/>
      </c>
      <c r="D24" s="39">
        <f>1-C24/1000000</f>
        <v/>
      </c>
      <c r="F24" s="37" t="n">
        <v>5.2</v>
      </c>
      <c r="G24" s="38">
        <f>(1-_xlfn.NORM.S.DIST(F24-$C$5,TRUE))*1000000</f>
        <v/>
      </c>
      <c r="H24" s="39">
        <f>1-G24/1000000</f>
        <v/>
      </c>
    </row>
    <row r="25">
      <c r="B25" s="37" t="n">
        <v>2.7</v>
      </c>
      <c r="C25" s="38">
        <f>(1-_xlfn.NORM.S.DIST(B25-$C$5,TRUE))*1000000</f>
        <v/>
      </c>
      <c r="D25" s="39">
        <f>1-C25/1000000</f>
        <v/>
      </c>
      <c r="F25" s="37" t="n">
        <v>5.3</v>
      </c>
      <c r="G25" s="38">
        <f>(1-_xlfn.NORM.S.DIST(F25-$C$5,TRUE))*1000000</f>
        <v/>
      </c>
      <c r="H25" s="39">
        <f>1-G25/1000000</f>
        <v/>
      </c>
    </row>
    <row r="26">
      <c r="B26" s="37" t="n">
        <v>2.8</v>
      </c>
      <c r="C26" s="38">
        <f>(1-_xlfn.NORM.S.DIST(B26-$C$5,TRUE))*1000000</f>
        <v/>
      </c>
      <c r="D26" s="39">
        <f>1-C26/1000000</f>
        <v/>
      </c>
      <c r="F26" s="37" t="n">
        <v>5.4</v>
      </c>
      <c r="G26" s="38">
        <f>(1-_xlfn.NORM.S.DIST(F26-$C$5,TRUE))*1000000</f>
        <v/>
      </c>
      <c r="H26" s="39">
        <f>1-G26/1000000</f>
        <v/>
      </c>
    </row>
    <row r="27">
      <c r="B27" s="37" t="n">
        <v>2.9</v>
      </c>
      <c r="C27" s="38">
        <f>(1-_xlfn.NORM.S.DIST(B27-$C$5,TRUE))*1000000</f>
        <v/>
      </c>
      <c r="D27" s="39">
        <f>1-C27/1000000</f>
        <v/>
      </c>
      <c r="F27" s="37" t="n">
        <v>5.5</v>
      </c>
      <c r="G27" s="38">
        <f>(1-_xlfn.NORM.S.DIST(F27-$C$5,TRUE))*1000000</f>
        <v/>
      </c>
      <c r="H27" s="39">
        <f>1-G27/1000000</f>
        <v/>
      </c>
    </row>
    <row r="28">
      <c r="B28" s="37" t="n">
        <v>3</v>
      </c>
      <c r="C28" s="38">
        <f>(1-_xlfn.NORM.S.DIST(B28-$C$5,TRUE))*1000000</f>
        <v/>
      </c>
      <c r="D28" s="39">
        <f>1-C28/1000000</f>
        <v/>
      </c>
      <c r="F28" s="37" t="n">
        <v>5.6</v>
      </c>
      <c r="G28" s="38">
        <f>(1-_xlfn.NORM.S.DIST(F28-$C$5,TRUE))*1000000</f>
        <v/>
      </c>
      <c r="H28" s="39">
        <f>1-G28/1000000</f>
        <v/>
      </c>
    </row>
    <row r="29">
      <c r="B29" s="37" t="n">
        <v>3.1</v>
      </c>
      <c r="C29" s="38">
        <f>(1-_xlfn.NORM.S.DIST(B29-$C$5,TRUE))*1000000</f>
        <v/>
      </c>
      <c r="D29" s="39">
        <f>1-C29/1000000</f>
        <v/>
      </c>
      <c r="F29" s="37" t="n">
        <v>5.7</v>
      </c>
      <c r="G29" s="38">
        <f>(1-_xlfn.NORM.S.DIST(F29-$C$5,TRUE))*1000000</f>
        <v/>
      </c>
      <c r="H29" s="39">
        <f>1-G29/1000000</f>
        <v/>
      </c>
    </row>
    <row r="30">
      <c r="B30" s="37" t="n">
        <v>3.2</v>
      </c>
      <c r="C30" s="38">
        <f>(1-_xlfn.NORM.S.DIST(B30-$C$5,TRUE))*1000000</f>
        <v/>
      </c>
      <c r="D30" s="39">
        <f>1-C30/1000000</f>
        <v/>
      </c>
      <c r="F30" s="37" t="n">
        <v>5.8</v>
      </c>
      <c r="G30" s="38">
        <f>(1-_xlfn.NORM.S.DIST(F30-$C$5,TRUE))*1000000</f>
        <v/>
      </c>
      <c r="H30" s="39">
        <f>1-G30/1000000</f>
        <v/>
      </c>
    </row>
    <row r="31">
      <c r="B31" s="37" t="n">
        <v>3.3</v>
      </c>
      <c r="C31" s="38">
        <f>(1-_xlfn.NORM.S.DIST(B31-$C$5,TRUE))*1000000</f>
        <v/>
      </c>
      <c r="D31" s="39">
        <f>1-C31/1000000</f>
        <v/>
      </c>
      <c r="F31" s="37" t="n">
        <v>5.9</v>
      </c>
      <c r="G31" s="38">
        <f>(1-_xlfn.NORM.S.DIST(F31-$C$5,TRUE))*1000000</f>
        <v/>
      </c>
      <c r="H31" s="39">
        <f>1-G31/1000000</f>
        <v/>
      </c>
    </row>
    <row r="32">
      <c r="B32" s="37" t="n">
        <v>3.4</v>
      </c>
      <c r="C32" s="38">
        <f>(1-_xlfn.NORM.S.DIST(B32-$C$5,TRUE))*1000000</f>
        <v/>
      </c>
      <c r="D32" s="39">
        <f>1-C32/1000000</f>
        <v/>
      </c>
      <c r="F32" s="37" t="n">
        <v>6</v>
      </c>
      <c r="G32" s="38">
        <f>(1-_xlfn.NORM.S.DIST(F32-$C$5,TRUE))*1000000</f>
        <v/>
      </c>
      <c r="H32" s="39">
        <f>1-G32/1000000</f>
        <v/>
      </c>
    </row>
    <row r="33">
      <c r="B33" s="37" t="n">
        <v>3.5</v>
      </c>
      <c r="C33" s="38">
        <f>(1-_xlfn.NORM.S.DIST(B33-$C$5,TRUE))*1000000</f>
        <v/>
      </c>
      <c r="D33" s="39">
        <f>1-C33/1000000</f>
        <v/>
      </c>
    </row>
    <row r="36">
      <c r="B36" s="17" t="inlineStr">
        <is>
          <t>© SKILLAGILITY · Operational Excellence training · skillagility.com</t>
        </is>
      </c>
    </row>
  </sheetData>
  <pageMargins left="0.75" right="0.75" top="1" bottom="1" header="0.5" footer="0.5"/>
  <pageSetup orientation="landscape" fitToHeight="1" fitToWidth="1"/>
  <headerFooter>
    <oddHeader/>
    <oddFooter>&amp;LSKILLAGILITY · skillagility.com&amp;R&amp;P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SKILLAGILITY</dc:creator>
  <dc:title xmlns:dc="http://purl.org/dc/elements/1.1/">Six Sigma Calculator</dc:title>
  <dcterms:created xmlns:dcterms="http://purl.org/dc/terms/" xmlns:xsi="http://www.w3.org/2001/XMLSchema-instance" xsi:type="dcterms:W3CDTF">2026-10-11T16:11:25Z</dcterms:created>
  <dcterms:modified xmlns:dcterms="http://purl.org/dc/terms/" xmlns:xsi="http://www.w3.org/2001/XMLSchema-instance" xsi:type="dcterms:W3CDTF">2026-10-11T16:11:25Z</dcterms:modified>
  <cp:lastModifiedBy>SKILLAGILITY</cp:lastModifiedBy>
</cp:coreProperties>
</file>